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0510014\Desktop\修正\"/>
    </mc:Choice>
  </mc:AlternateContent>
  <xr:revisionPtr revIDLastSave="0" documentId="13_ncr:1_{2E01603C-3555-476C-84EB-9B3A425547E0}" xr6:coauthVersionLast="44" xr6:coauthVersionMax="44" xr10:uidLastSave="{00000000-0000-0000-0000-000000000000}"/>
  <bookViews>
    <workbookView xWindow="-15000" yWindow="465" windowWidth="13305" windowHeight="14835" xr2:uid="{00000000-000D-0000-FFFF-FFFF00000000}"/>
  </bookViews>
  <sheets>
    <sheet name="大企業Ｃ" sheetId="2" r:id="rId1"/>
  </sheets>
  <definedNames>
    <definedName name="_xlnm.Print_Area" localSheetId="0">大企業Ｃ!$A$1:$AI$64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49" i="2" l="1"/>
  <c r="D45" i="2"/>
  <c r="Y31" i="2"/>
  <c r="X26" i="2"/>
  <c r="AL23" i="2"/>
  <c r="N20" i="2" l="1"/>
  <c r="Y20" i="2"/>
  <c r="M26" i="2"/>
  <c r="Y48" i="2" l="1"/>
  <c r="C60" i="2" s="1"/>
  <c r="M60" i="2"/>
  <c r="D41" i="2"/>
  <c r="D31" i="2"/>
  <c r="N31" i="2" s="1"/>
  <c r="C56" i="2" s="1"/>
  <c r="W56" i="2" s="1"/>
  <c r="W60" i="2" l="1"/>
  <c r="W63" i="2" s="1"/>
  <c r="N41" i="2"/>
  <c r="X41" i="2" s="1"/>
  <c r="N45" i="2"/>
  <c r="X45" i="2" s="1"/>
  <c r="K10" i="2"/>
  <c r="O10" i="2" s="1"/>
  <c r="C53" i="2" s="1"/>
</calcChain>
</file>

<file path=xl/sharedStrings.xml><?xml version="1.0" encoding="utf-8"?>
<sst xmlns="http://schemas.openxmlformats.org/spreadsheetml/2006/main" count="112" uniqueCount="75">
  <si>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</si>
  <si>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</si>
  <si>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</si>
  <si>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</si>
  <si>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</si>
  <si>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</si>
  <si>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</si>
  <si>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</si>
  <si>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</si>
  <si>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</si>
  <si>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</si>
  <si>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÷ ５９ ＝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</si>
  <si>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</si>
  <si>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</si>
  <si>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</si>
  <si>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</si>
  <si>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</si>
  <si>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</si>
  <si>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</si>
  <si>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</si>
  <si>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</si>
  <si>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1~2</t>
    <phoneticPr fontId="3"/>
  </si>
  <si>
    <t>大企業</t>
    <rPh sb="0" eb="3">
      <t>ダイキギョウ</t>
    </rPh>
    <phoneticPr fontId="4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</si>
  <si>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</si>
  <si>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</si>
  <si>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支援金額…⑤</t>
    <rPh sb="0" eb="4">
      <t>シエンキンガク</t>
    </rPh>
    <phoneticPr fontId="4"/>
  </si>
  <si>
    <t>×０．３＝</t>
    <phoneticPr fontId="4"/>
  </si>
  <si>
    <t>【A】</t>
    <phoneticPr fontId="3"/>
  </si>
  <si>
    <t>【B】</t>
    <phoneticPr fontId="3"/>
  </si>
  <si>
    <t>×０．４</t>
    <phoneticPr fontId="3"/>
  </si>
  <si>
    <t>円⇒</t>
    <rPh sb="0" eb="1">
      <t>エン</t>
    </rPh>
    <phoneticPr fontId="4"/>
  </si>
  <si>
    <t>【B】の金額</t>
    <rPh sb="4" eb="6">
      <t>キンガク</t>
    </rPh>
    <phoneticPr fontId="4"/>
  </si>
  <si>
    <t>日</t>
    <rPh sb="0" eb="1">
      <t>ニチ</t>
    </rPh>
    <phoneticPr fontId="3"/>
  </si>
  <si>
    <t>　</t>
  </si>
  <si>
    <t>A1</t>
    <phoneticPr fontId="3"/>
  </si>
  <si>
    <t>A2</t>
    <phoneticPr fontId="3"/>
  </si>
  <si>
    <t>B1</t>
    <phoneticPr fontId="3"/>
  </si>
  <si>
    <t>C1</t>
    <phoneticPr fontId="3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</si>
  <si>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</si>
  <si>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暦日数※</t>
    <rPh sb="0" eb="1">
      <t>コヨミ</t>
    </rPh>
    <rPh sb="1" eb="3">
      <t>ニッスウ</t>
    </rPh>
    <phoneticPr fontId="3"/>
  </si>
  <si>
    <t>小数点以下切り上げ</t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</si>
  <si>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</si>
  <si>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</si>
  <si>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</si>
  <si>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</si>
  <si>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</si>
  <si>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★2022年1月27日（遅くとも1月29日）から第三者認証を取得した日の前日まで</t>
    <rPh sb="5" eb="6">
      <t>ネン</t>
    </rPh>
    <rPh sb="7" eb="8">
      <t>ガツ</t>
    </rPh>
    <rPh sb="10" eb="11">
      <t>ニチ</t>
    </rPh>
    <rPh sb="12" eb="13">
      <t>オソ</t>
    </rPh>
    <rPh sb="17" eb="18">
      <t>ガツ</t>
    </rPh>
    <rPh sb="20" eb="21">
      <t>ニチ</t>
    </rPh>
    <rPh sb="24" eb="27">
      <t>ダイサンシャ</t>
    </rPh>
    <rPh sb="27" eb="29">
      <t>ニンショウ</t>
    </rPh>
    <rPh sb="30" eb="32">
      <t>シュトク</t>
    </rPh>
    <rPh sb="34" eb="35">
      <t>ヒ</t>
    </rPh>
    <rPh sb="36" eb="38">
      <t>ゼンジツ</t>
    </rPh>
    <phoneticPr fontId="3"/>
  </si>
  <si>
    <t>★第三者認証の取得日から2022年2月20日まで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1" eb="22">
      <t>ニチ</t>
    </rPh>
    <phoneticPr fontId="3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</si>
  <si>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</si>
  <si>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</si>
  <si>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</si>
  <si>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</si>
  <si>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2019年、2020年又は2021年の1月～2月の1日当たりの飲食業の売上高（消費税及び地方消費税を除く）を計算してください。</t>
    <phoneticPr fontId="4"/>
  </si>
  <si>
    <t>支援金額④、支援金額⑤のいずれか低い額(上限額20万円)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</si>
  <si>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☆2019年1月2日以降に営業を始めた施設（店舗）は次の計算式により、1日当たりの売上高①を計算することも可能です。</t>
    <phoneticPr fontId="4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</si>
  <si>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</si>
  <si>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2022年の1~2月の売上高</t>
    <rPh sb="13" eb="14">
      <t>ダカ</t>
    </rPh>
    <phoneticPr fontId="4"/>
  </si>
  <si>
    <t>1日当たりの減少額③に0.4をかけて1日当たりの支援金額を算出(上限額20万円)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</si>
  <si>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</si>
  <si>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</si>
  <si>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【A】の金額</t>
    <rPh sb="4" eb="6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</si>
  <si>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</si>
  <si>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</si>
  <si>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今回支給額（⑥＋⑦）</t>
    <rPh sb="0" eb="2">
      <t>コンカイ</t>
    </rPh>
    <rPh sb="2" eb="4">
      <t>シキュウ</t>
    </rPh>
    <phoneticPr fontId="4"/>
  </si>
  <si>
    <t>第三者認証を取得した日の前日までの総支給額…⑥</t>
    <rPh sb="6" eb="8">
      <t>シュトク</t>
    </rPh>
    <phoneticPr fontId="4"/>
  </si>
  <si>
    <t>第三者認証を取得した日以降の総支給額…⑦</t>
    <rPh sb="6" eb="8">
      <t>シュトク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</si>
  <si>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</si>
  <si>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</si>
  <si>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＜認証後の期間＞</t>
    <rPh sb="3" eb="4">
      <t>アト</t>
    </rPh>
    <phoneticPr fontId="3"/>
  </si>
  <si>
    <t>○</t>
    <phoneticPr fontId="3"/>
  </si>
  <si>
    <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40" eb="42">
      <t>ヨウセイ</t>
    </rPh>
    <rPh sb="42" eb="45">
      <t>キカンチュウ</t>
    </rPh>
    <rPh sb="46" eb="49">
      <t>ダイサンシャ</t>
    </rPh>
    <rPh sb="49" eb="51">
      <t>ニンショウ</t>
    </rPh>
    <rPh sb="52" eb="54">
      <t>シュトク</t>
    </rPh>
    <rPh sb="56" eb="58">
      <t>ニンショウ</t>
    </rPh>
    <rPh sb="58" eb="59">
      <t>ビ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</si>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</sst>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4"/>
      <color theme="0"/>
      <name val="Meiryo UI"/>
      <family val="2"/>
      <charset val="128"/>
    </font>
    <font>
      <b/>
      <sz val="9"/>
      <name val="Meiryo UI"/>
      <family val="2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3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0" xfId="2" applyFont="1" applyFill="1" applyBorder="1">
      <alignment vertical="center"/>
    </xf>
    <xf numFmtId="0" fontId="5" fillId="6" borderId="23" xfId="2" applyFont="1" applyFill="1" applyBorder="1">
      <alignment vertical="center"/>
    </xf>
    <xf numFmtId="0" fontId="5" fillId="2" borderId="0" xfId="2" applyFont="1" applyFill="1" applyBorder="1" applyProtection="1">
      <alignment vertical="center"/>
    </xf>
    <xf numFmtId="0" fontId="5" fillId="6" borderId="24" xfId="2" applyFont="1" applyFill="1" applyBorder="1">
      <alignment vertical="center"/>
    </xf>
    <xf numFmtId="0" fontId="7" fillId="0" borderId="0" xfId="2" applyFont="1" applyBorder="1">
      <alignment vertical="center"/>
    </xf>
    <xf numFmtId="0" fontId="5" fillId="2" borderId="27" xfId="2" applyFont="1" applyFill="1" applyBorder="1" applyAlignment="1" applyProtection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 wrapText="1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7" fillId="0" borderId="0" xfId="2" applyFont="1" applyAlignment="1">
      <alignment horizontal="center" vertical="center"/>
    </xf>
    <xf numFmtId="56" fontId="7" fillId="0" borderId="0" xfId="2" applyNumberFormat="1" applyFont="1">
      <alignment vertical="center"/>
    </xf>
    <xf numFmtId="0" fontId="21" fillId="0" borderId="0" xfId="2" applyFont="1">
      <alignment vertical="center"/>
    </xf>
    <xf numFmtId="0" fontId="21" fillId="5" borderId="27" xfId="2" applyFont="1" applyFill="1" applyBorder="1" applyProtection="1">
      <alignment vertical="center"/>
      <protection locked="0"/>
    </xf>
    <xf numFmtId="0" fontId="7" fillId="5" borderId="27" xfId="2" applyFont="1" applyFill="1" applyBorder="1" applyProtection="1">
      <alignment vertical="center"/>
      <protection locked="0"/>
    </xf>
    <xf numFmtId="0" fontId="7" fillId="0" borderId="13" xfId="2" applyFont="1" applyBorder="1">
      <alignment vertical="center"/>
    </xf>
    <xf numFmtId="176" fontId="19" fillId="0" borderId="0" xfId="2" applyNumberFormat="1" applyFont="1" applyAlignment="1" applyProtection="1">
      <alignment horizontal="center" vertical="center"/>
      <protection locked="0"/>
    </xf>
    <xf numFmtId="0" fontId="5" fillId="0" borderId="0" xfId="2" applyFont="1" applyAlignment="1">
      <alignment vertical="top"/>
    </xf>
    <xf numFmtId="0" fontId="22" fillId="0" borderId="0" xfId="2" applyFont="1">
      <alignment vertical="center"/>
    </xf>
    <xf numFmtId="176" fontId="14" fillId="0" borderId="4" xfId="2" applyNumberFormat="1" applyFont="1" applyBorder="1">
      <alignment vertical="center"/>
    </xf>
    <xf numFmtId="0" fontId="22" fillId="0" borderId="2" xfId="2" applyFont="1" applyBorder="1">
      <alignment vertical="center"/>
    </xf>
    <xf numFmtId="176" fontId="7" fillId="0" borderId="0" xfId="2" applyNumberFormat="1" applyFont="1" applyAlignment="1">
      <alignment horizontal="center" vertical="center"/>
    </xf>
    <xf numFmtId="176" fontId="21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6" fillId="0" borderId="0" xfId="2" applyNumberFormat="1" applyFont="1">
      <alignment vertical="center"/>
    </xf>
    <xf numFmtId="176" fontId="14" fillId="0" borderId="0" xfId="2" applyNumberFormat="1" applyFont="1">
      <alignment vertical="center"/>
    </xf>
    <xf numFmtId="38" fontId="22" fillId="0" borderId="0" xfId="1" applyFont="1" applyAlignment="1">
      <alignment horizontal="center" vertical="center"/>
    </xf>
    <xf numFmtId="0" fontId="22" fillId="0" borderId="4" xfId="2" applyFont="1" applyBorder="1">
      <alignment vertical="center"/>
    </xf>
    <xf numFmtId="176" fontId="7" fillId="0" borderId="0" xfId="2" applyNumberFormat="1" applyFont="1" applyAlignment="1">
      <alignment horizontal="center" vertical="center"/>
    </xf>
    <xf numFmtId="176" fontId="21" fillId="0" borderId="0" xfId="2" applyNumberFormat="1" applyFont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6" fontId="21" fillId="2" borderId="4" xfId="2" applyNumberFormat="1" applyFont="1" applyFill="1" applyBorder="1" applyAlignment="1" applyProtection="1">
      <alignment horizontal="center" vertical="center"/>
      <protection locked="0"/>
    </xf>
    <xf numFmtId="176" fontId="21" fillId="2" borderId="3" xfId="2" applyNumberFormat="1" applyFont="1" applyFill="1" applyBorder="1" applyAlignment="1" applyProtection="1">
      <alignment horizontal="center" vertical="center"/>
      <protection locked="0"/>
    </xf>
    <xf numFmtId="176" fontId="21" fillId="2" borderId="2" xfId="2" applyNumberFormat="1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Alignment="1">
      <alignment horizontal="left" vertical="center" wrapText="1"/>
    </xf>
    <xf numFmtId="0" fontId="5" fillId="3" borderId="26" xfId="2" applyFont="1" applyFill="1" applyBorder="1" applyAlignment="1">
      <alignment horizontal="left" vertical="center" wrapText="1"/>
    </xf>
    <xf numFmtId="176" fontId="21" fillId="0" borderId="4" xfId="2" applyNumberFormat="1" applyFont="1" applyBorder="1" applyAlignment="1">
      <alignment horizontal="center" vertical="center"/>
    </xf>
    <xf numFmtId="176" fontId="21" fillId="0" borderId="3" xfId="2" applyNumberFormat="1" applyFont="1" applyBorder="1" applyAlignment="1">
      <alignment horizontal="center" vertical="center"/>
    </xf>
    <xf numFmtId="176" fontId="21" fillId="0" borderId="2" xfId="2" applyNumberFormat="1" applyFont="1" applyBorder="1" applyAlignment="1">
      <alignment horizontal="center" vertical="center"/>
    </xf>
    <xf numFmtId="176" fontId="19" fillId="2" borderId="4" xfId="2" applyNumberFormat="1" applyFont="1" applyFill="1" applyBorder="1" applyAlignment="1" applyProtection="1">
      <alignment horizontal="center" vertical="center"/>
      <protection locked="0"/>
    </xf>
    <xf numFmtId="176" fontId="19" fillId="2" borderId="3" xfId="2" applyNumberFormat="1" applyFont="1" applyFill="1" applyBorder="1" applyAlignment="1" applyProtection="1">
      <alignment horizontal="center" vertical="center"/>
      <protection locked="0"/>
    </xf>
    <xf numFmtId="176" fontId="19" fillId="2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0" fontId="5" fillId="5" borderId="4" xfId="2" applyFont="1" applyFill="1" applyBorder="1" applyAlignment="1" applyProtection="1">
      <alignment horizontal="center" vertical="center"/>
    </xf>
    <xf numFmtId="0" fontId="5" fillId="5" borderId="3" xfId="2" applyFont="1" applyFill="1" applyBorder="1" applyAlignment="1" applyProtection="1">
      <alignment horizontal="center" vertical="center"/>
    </xf>
    <xf numFmtId="0" fontId="5" fillId="5" borderId="2" xfId="2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Border="1" applyAlignment="1">
      <alignment horizontal="center" vertical="center"/>
    </xf>
    <xf numFmtId="179" fontId="26" fillId="0" borderId="3" xfId="2" applyNumberFormat="1" applyFont="1" applyBorder="1" applyAlignment="1">
      <alignment horizontal="center" vertical="center"/>
    </xf>
    <xf numFmtId="179" fontId="26" fillId="0" borderId="2" xfId="2" applyNumberFormat="1" applyFont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8" fillId="3" borderId="17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7" borderId="13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21" fillId="6" borderId="25" xfId="2" applyFont="1" applyFill="1" applyBorder="1" applyAlignment="1">
      <alignment horizontal="center" vertical="center" shrinkToFit="1"/>
    </xf>
    <xf numFmtId="0" fontId="24" fillId="6" borderId="25" xfId="2" applyFont="1" applyFill="1" applyBorder="1" applyAlignment="1">
      <alignment vertical="center" shrinkToFit="1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5" fillId="5" borderId="4" xfId="2" applyFont="1" applyFill="1" applyBorder="1" applyAlignment="1">
      <alignment horizontal="center" vertical="center"/>
    </xf>
    <xf numFmtId="0" fontId="5" fillId="5" borderId="3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44302</xdr:colOff>
      <xdr:row>1</xdr:row>
      <xdr:rowOff>33747</xdr:rowOff>
    </xdr:from>
    <xdr:to>
      <xdr:col>34</xdr:col>
      <xdr:colOff>9107</xdr:colOff>
      <xdr:row>1</xdr:row>
      <xdr:rowOff>221511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80814" y="277410"/>
          <a:ext cx="1005909" cy="187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ウ＞</a:t>
          </a:r>
        </a:p>
      </xdr:txBody>
    </xdr:sp>
    <xdr:clientData/>
  </xdr:twoCellAnchor>
  <xdr:twoCellAnchor>
    <xdr:from>
      <xdr:col>2</xdr:col>
      <xdr:colOff>44303</xdr:colOff>
      <xdr:row>13</xdr:row>
      <xdr:rowOff>22151</xdr:rowOff>
    </xdr:from>
    <xdr:to>
      <xdr:col>32</xdr:col>
      <xdr:colOff>0</xdr:colOff>
      <xdr:row>14</xdr:row>
      <xdr:rowOff>22151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6253" y="2860601"/>
          <a:ext cx="5946702" cy="15430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0</xdr:col>
      <xdr:colOff>0</xdr:colOff>
      <xdr:row>33</xdr:row>
      <xdr:rowOff>29633</xdr:rowOff>
    </xdr:from>
    <xdr:to>
      <xdr:col>21</xdr:col>
      <xdr:colOff>139701</xdr:colOff>
      <xdr:row>33</xdr:row>
      <xdr:rowOff>211666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11812058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44303</xdr:colOff>
      <xdr:row>34</xdr:row>
      <xdr:rowOff>22151</xdr:rowOff>
    </xdr:from>
    <xdr:to>
      <xdr:col>35</xdr:col>
      <xdr:colOff>22153</xdr:colOff>
      <xdr:row>35</xdr:row>
      <xdr:rowOff>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63896" y="9425320"/>
          <a:ext cx="6423838" cy="15505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 b="1" u="sng">
              <a:solidFill>
                <a:sysClr val="windowText" lastClr="000000"/>
              </a:solidFill>
            </a:rPr>
            <a:t>20</a:t>
          </a:r>
          <a:r>
            <a:rPr kumimoji="1" lang="ja-JP" altLang="en-US" sz="800" b="1" u="sng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 b="1" u="sng">
              <a:solidFill>
                <a:sysClr val="windowText" lastClr="000000"/>
              </a:solidFill>
            </a:rPr>
            <a:t>21</a:t>
          </a:r>
          <a:r>
            <a:rPr kumimoji="1" lang="ja-JP" altLang="en-US" sz="800" b="1" u="sng">
              <a:solidFill>
                <a:sysClr val="windowText" lastClr="000000"/>
              </a:solidFill>
            </a:rPr>
            <a:t>時まで</a:t>
          </a:r>
          <a:r>
            <a:rPr kumimoji="1" lang="ja-JP" altLang="en-US" sz="800">
              <a:solidFill>
                <a:sysClr val="windowText" lastClr="000000"/>
              </a:solidFill>
            </a:rPr>
            <a:t>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55380</xdr:colOff>
      <xdr:row>36</xdr:row>
      <xdr:rowOff>11076</xdr:rowOff>
    </xdr:from>
    <xdr:to>
      <xdr:col>20</xdr:col>
      <xdr:colOff>110756</xdr:colOff>
      <xdr:row>37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74973" y="9768663"/>
          <a:ext cx="3067934" cy="16613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 b="1" u="sng">
              <a:solidFill>
                <a:sysClr val="windowText" lastClr="000000"/>
              </a:solidFill>
            </a:rPr>
            <a:t>21</a:t>
          </a:r>
          <a:r>
            <a:rPr kumimoji="1" lang="ja-JP" altLang="en-US" sz="800" b="1" u="sng">
              <a:solidFill>
                <a:sysClr val="windowText" lastClr="000000"/>
              </a:solidFill>
            </a:rPr>
            <a:t>時を超えている</a:t>
          </a:r>
          <a:endParaRPr kumimoji="1" lang="en-US" altLang="ja-JP" sz="800" b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29633</xdr:rowOff>
    </xdr:from>
    <xdr:to>
      <xdr:col>21</xdr:col>
      <xdr:colOff>139701</xdr:colOff>
      <xdr:row>33</xdr:row>
      <xdr:rowOff>211666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DFAA4E-BE7E-4DBB-9D9A-4587FA700EB5}"/>
            </a:ext>
          </a:extLst>
        </xdr:cNvPr>
        <xdr:cNvSpPr/>
      </xdr:nvSpPr>
      <xdr:spPr>
        <a:xfrm>
          <a:off x="0" y="9116483"/>
          <a:ext cx="4216401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9"/>
  <sheetViews>
    <sheetView tabSelected="1" view="pageBreakPreview" zoomScale="86" zoomScaleNormal="100" zoomScaleSheetLayoutView="86" workbookViewId="0">
      <selection activeCell="AH45" sqref="AH45"/>
    </sheetView>
  </sheetViews>
  <sheetFormatPr defaultColWidth="2.375" defaultRowHeight="18.75"/>
  <cols>
    <col min="1" max="1" width="2.375" style="33"/>
    <col min="2" max="2" width="2.375" style="33" customWidth="1"/>
    <col min="3" max="3" width="3.75" style="33" bestFit="1" customWidth="1"/>
    <col min="4" max="17" width="2.375" style="33"/>
    <col min="18" max="18" width="4.625" style="33" customWidth="1"/>
    <col min="19" max="21" width="2.375" style="33"/>
    <col min="22" max="22" width="4.125" style="33" customWidth="1"/>
    <col min="23" max="23" width="2.375" style="33" customWidth="1"/>
    <col min="24" max="24" width="3.375" style="33" customWidth="1"/>
    <col min="25" max="25" width="5.25" style="33" customWidth="1"/>
    <col min="26" max="26" width="4.75" style="33" customWidth="1"/>
    <col min="27" max="29" width="2.375" style="33"/>
    <col min="30" max="30" width="2.75" style="33" customWidth="1"/>
    <col min="31" max="31" width="3.25" style="33" customWidth="1"/>
    <col min="32" max="32" width="4.125" style="33" customWidth="1"/>
    <col min="33" max="33" width="2.375" style="33"/>
    <col min="34" max="34" width="1.375" style="33" customWidth="1"/>
    <col min="35" max="37" width="2.375" style="33"/>
    <col min="38" max="38" width="1.625" style="33" customWidth="1"/>
    <col min="39" max="16384" width="2.375" style="33"/>
  </cols>
  <sheetData>
    <row r="1" spans="1:47" s="27" customFormat="1" ht="19.149999999999999" customHeight="1">
      <c r="A1" s="136" t="s">
        <v>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1:47" s="28" customFormat="1" ht="25.5">
      <c r="A2" s="138" t="s">
        <v>22</v>
      </c>
      <c r="B2" s="139"/>
      <c r="C2" s="139"/>
      <c r="D2" s="139"/>
      <c r="E2" s="139"/>
      <c r="F2" s="139"/>
      <c r="G2" s="139"/>
      <c r="H2" s="139"/>
      <c r="I2" s="140"/>
      <c r="J2" s="140"/>
      <c r="K2" s="140"/>
      <c r="L2" s="141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</row>
    <row r="3" spans="1:47" s="31" customFormat="1" ht="72.75" customHeight="1">
      <c r="A3" s="29"/>
      <c r="B3" s="148" t="s">
        <v>70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30"/>
      <c r="AI3" s="30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>
      <c r="A4" s="143" t="s">
        <v>66</v>
      </c>
      <c r="B4" s="144"/>
      <c r="C4" s="144"/>
      <c r="D4" s="144"/>
      <c r="E4" s="144"/>
      <c r="F4" s="145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47" ht="11.25" customHeight="1"/>
    <row r="6" spans="1:47" s="1" customFormat="1" ht="15.75">
      <c r="B6" s="24" t="s">
        <v>52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4"/>
    </row>
    <row r="7" spans="1:47" s="1" customFormat="1" ht="10.5" customHeight="1" thickBot="1">
      <c r="B7" s="21"/>
      <c r="C7" s="21"/>
      <c r="D7" s="21"/>
      <c r="E7" s="21"/>
      <c r="F7" s="21"/>
      <c r="G7" s="21"/>
      <c r="H7" s="21"/>
      <c r="I7" s="21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47" s="1" customFormat="1" ht="16.5" thickBot="1">
      <c r="B8" s="149">
        <v>2019</v>
      </c>
      <c r="C8" s="150"/>
      <c r="D8" s="150"/>
      <c r="E8" s="151"/>
      <c r="F8" s="20" t="s">
        <v>18</v>
      </c>
      <c r="G8" s="152" t="s">
        <v>21</v>
      </c>
      <c r="H8" s="152"/>
      <c r="I8" s="19" t="s">
        <v>17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53" t="s">
        <v>38</v>
      </c>
      <c r="Z8" s="154"/>
      <c r="AA8" s="154"/>
      <c r="AB8" s="154"/>
      <c r="AC8" s="154"/>
      <c r="AD8" s="154"/>
      <c r="AE8" s="154"/>
      <c r="AF8" s="154"/>
    </row>
    <row r="9" spans="1:47" s="7" customFormat="1" ht="13.5" thickBot="1">
      <c r="B9" s="6" t="s">
        <v>61</v>
      </c>
      <c r="C9" s="35"/>
      <c r="D9" s="35"/>
      <c r="E9" s="35"/>
      <c r="F9" s="35"/>
      <c r="G9" s="35"/>
      <c r="H9" s="35"/>
      <c r="I9" s="35"/>
      <c r="K9" s="7" t="s">
        <v>39</v>
      </c>
      <c r="O9" s="7" t="s">
        <v>16</v>
      </c>
      <c r="Y9" s="154"/>
      <c r="Z9" s="154"/>
      <c r="AA9" s="154"/>
      <c r="AB9" s="154"/>
      <c r="AC9" s="154"/>
      <c r="AD9" s="154"/>
      <c r="AE9" s="154"/>
      <c r="AF9" s="154"/>
    </row>
    <row r="10" spans="1:47" ht="19.5" thickBot="1">
      <c r="B10" s="155">
        <v>14000000</v>
      </c>
      <c r="C10" s="156"/>
      <c r="D10" s="156"/>
      <c r="E10" s="156"/>
      <c r="F10" s="156"/>
      <c r="G10" s="157"/>
      <c r="H10" s="33" t="s">
        <v>1</v>
      </c>
      <c r="J10" s="33" t="s">
        <v>20</v>
      </c>
      <c r="K10" s="158">
        <f>IF(ISBLANK(B8),"",IF(B8=2020,60,59))</f>
        <v>59</v>
      </c>
      <c r="L10" s="159"/>
      <c r="N10" s="33" t="s">
        <v>19</v>
      </c>
      <c r="O10" s="160">
        <f>IF(ISBLANK(B10),"",ROUNDUP(B10/K10,0))</f>
        <v>237289</v>
      </c>
      <c r="P10" s="161"/>
      <c r="Q10" s="161"/>
      <c r="R10" s="161"/>
      <c r="S10" s="161"/>
      <c r="T10" s="162"/>
      <c r="U10" s="33" t="s">
        <v>1</v>
      </c>
      <c r="Y10" s="154"/>
      <c r="Z10" s="154"/>
      <c r="AA10" s="154"/>
      <c r="AB10" s="154"/>
      <c r="AC10" s="154"/>
      <c r="AD10" s="154"/>
      <c r="AE10" s="154"/>
      <c r="AF10" s="154"/>
    </row>
    <row r="11" spans="1:47" s="7" customFormat="1" ht="12.75">
      <c r="O11" s="7" t="s">
        <v>40</v>
      </c>
    </row>
    <row r="12" spans="1:47" ht="3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</row>
    <row r="13" spans="1:47" s="1" customFormat="1" ht="15.75">
      <c r="B13" s="18"/>
      <c r="C13" s="17" t="s">
        <v>54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6"/>
    </row>
    <row r="14" spans="1:47" s="10" customFormat="1" ht="121.5" customHeight="1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2"/>
      <c r="AH14" s="11"/>
    </row>
    <row r="15" spans="1:47" s="10" customFormat="1" ht="6.75" customHeight="1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2"/>
      <c r="AH15" s="13"/>
    </row>
    <row r="16" spans="1:47" s="10" customFormat="1" ht="36.75" customHeight="1" thickBot="1">
      <c r="A16" s="11"/>
      <c r="B16" s="14"/>
      <c r="C16" s="117" t="s">
        <v>41</v>
      </c>
      <c r="D16" s="117"/>
      <c r="E16" s="117"/>
      <c r="F16" s="13"/>
      <c r="G16" s="13"/>
      <c r="H16" s="118" t="s">
        <v>42</v>
      </c>
      <c r="I16" s="118"/>
      <c r="J16" s="118"/>
      <c r="K16" s="118"/>
      <c r="L16" s="118"/>
      <c r="M16" s="118"/>
      <c r="N16" s="118"/>
      <c r="O16" s="118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18" t="s">
        <v>43</v>
      </c>
      <c r="AB16" s="118"/>
      <c r="AC16" s="118"/>
      <c r="AD16" s="118"/>
      <c r="AE16" s="118"/>
      <c r="AF16" s="118"/>
      <c r="AG16" s="131"/>
      <c r="AH16" s="13"/>
      <c r="AI16" s="13"/>
      <c r="AJ16" s="13"/>
      <c r="AK16" s="13"/>
      <c r="AL16" s="13"/>
      <c r="AM16" s="13"/>
      <c r="AN16" s="13"/>
      <c r="AO16" s="12"/>
      <c r="AP16" s="11"/>
      <c r="AQ16" s="11"/>
      <c r="AR16" s="11"/>
    </row>
    <row r="17" spans="1:47" s="10" customFormat="1" ht="21" customHeight="1" thickBot="1">
      <c r="A17" s="11"/>
      <c r="B17" s="14"/>
      <c r="C17" s="114"/>
      <c r="D17" s="115"/>
      <c r="E17" s="116"/>
      <c r="F17" s="13"/>
      <c r="G17" s="13"/>
      <c r="H17" s="119"/>
      <c r="I17" s="120"/>
      <c r="J17" s="13" t="s">
        <v>18</v>
      </c>
      <c r="K17" s="132"/>
      <c r="L17" s="133"/>
      <c r="M17" s="13" t="s">
        <v>17</v>
      </c>
      <c r="N17" s="132"/>
      <c r="O17" s="133"/>
      <c r="P17" s="13" t="s">
        <v>32</v>
      </c>
      <c r="Q17" s="13" t="s">
        <v>44</v>
      </c>
      <c r="R17" s="134">
        <v>2022</v>
      </c>
      <c r="S17" s="134"/>
      <c r="T17" s="13" t="s">
        <v>18</v>
      </c>
      <c r="U17" s="135">
        <v>1</v>
      </c>
      <c r="V17" s="135"/>
      <c r="W17" s="13" t="s">
        <v>17</v>
      </c>
      <c r="X17" s="23">
        <v>26</v>
      </c>
      <c r="Y17" s="13" t="s">
        <v>32</v>
      </c>
      <c r="Z17" s="13"/>
      <c r="AA17" s="119"/>
      <c r="AB17" s="120"/>
      <c r="AC17" s="13" t="s">
        <v>18</v>
      </c>
      <c r="AD17" s="26" t="s">
        <v>33</v>
      </c>
      <c r="AE17" s="13" t="s">
        <v>17</v>
      </c>
      <c r="AF17" s="13"/>
      <c r="AG17" s="12"/>
      <c r="AH17" s="13"/>
      <c r="AI17" s="13"/>
      <c r="AJ17" s="13"/>
      <c r="AK17" s="13"/>
      <c r="AL17" s="12"/>
      <c r="AM17" s="13"/>
      <c r="AN17" s="13"/>
      <c r="AO17" s="13"/>
      <c r="AP17" s="13"/>
      <c r="AQ17" s="13"/>
      <c r="AR17" s="12"/>
      <c r="AS17" s="11"/>
      <c r="AT17" s="11"/>
      <c r="AU17" s="11"/>
    </row>
    <row r="18" spans="1:47" s="7" customFormat="1" ht="11.25" customHeight="1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"/>
    </row>
    <row r="19" spans="1:47" s="7" customFormat="1" ht="13.5" thickBot="1">
      <c r="B19" s="9"/>
      <c r="C19" s="4" t="s">
        <v>62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45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16</v>
      </c>
      <c r="Z19" s="4"/>
      <c r="AA19" s="4"/>
      <c r="AB19" s="4"/>
      <c r="AC19" s="4"/>
      <c r="AD19" s="4"/>
      <c r="AE19" s="4"/>
      <c r="AF19" s="4"/>
      <c r="AG19" s="8"/>
    </row>
    <row r="20" spans="1:47" ht="27" customHeight="1" thickBot="1">
      <c r="B20" s="39"/>
      <c r="C20" s="121"/>
      <c r="D20" s="122"/>
      <c r="E20" s="122"/>
      <c r="F20" s="122"/>
      <c r="G20" s="122"/>
      <c r="H20" s="123"/>
      <c r="I20" s="25" t="s">
        <v>1</v>
      </c>
      <c r="J20" s="124" t="s">
        <v>15</v>
      </c>
      <c r="K20" s="124"/>
      <c r="L20" s="124"/>
      <c r="M20" s="85"/>
      <c r="N20" s="125" t="str">
        <f>IF(C17="","",IF(C17="A1",DATE(R17,U17,X17)-DATE(H17,K17,N17)+1,TEXT(DATE(AA17,AD17+1,1)-1,"dd")))</f>
        <v/>
      </c>
      <c r="O20" s="126"/>
      <c r="P20" s="126"/>
      <c r="Q20" s="126"/>
      <c r="R20" s="126"/>
      <c r="S20" s="127"/>
      <c r="T20" s="25" t="s">
        <v>14</v>
      </c>
      <c r="U20" s="124" t="s">
        <v>13</v>
      </c>
      <c r="V20" s="124"/>
      <c r="W20" s="124"/>
      <c r="X20" s="40"/>
      <c r="Y20" s="128" t="str">
        <f>IF(ISBLANK(C20),"",IF(ISBLANK(N20),"",ROUNDUP(C20/N20,0)))</f>
        <v/>
      </c>
      <c r="Z20" s="129"/>
      <c r="AA20" s="129"/>
      <c r="AB20" s="129"/>
      <c r="AC20" s="129"/>
      <c r="AD20" s="130"/>
      <c r="AE20" s="41" t="s">
        <v>1</v>
      </c>
      <c r="AF20" s="25"/>
      <c r="AG20" s="42"/>
    </row>
    <row r="21" spans="1:47" s="7" customFormat="1" ht="13.5" customHeight="1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10</v>
      </c>
      <c r="Z21" s="4"/>
      <c r="AA21" s="4"/>
      <c r="AB21" s="4"/>
      <c r="AC21" s="4"/>
      <c r="AD21" s="4"/>
      <c r="AE21" s="4"/>
      <c r="AF21" s="4"/>
      <c r="AG21" s="8"/>
    </row>
    <row r="22" spans="1:47" ht="7.5" customHeight="1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5"/>
    </row>
    <row r="23" spans="1:47" s="46" customFormat="1" ht="12.75" customHeight="1">
      <c r="AL23" s="33">
        <f>IF(AND(O10&lt;&gt;"",Y20&lt;&gt;""),MAX(O10,Y20),IF(O10&lt;&gt;"",O10,IF(Y20&lt;&gt;"",Y20,"")))</f>
        <v>237289</v>
      </c>
    </row>
    <row r="24" spans="1:47" s="1" customFormat="1" ht="15.75">
      <c r="B24" s="1" t="s">
        <v>55</v>
      </c>
    </row>
    <row r="25" spans="1:47" s="7" customFormat="1" ht="13.5" thickBot="1">
      <c r="B25" s="7" t="s">
        <v>56</v>
      </c>
      <c r="M25" s="7" t="s">
        <v>12</v>
      </c>
      <c r="X25" s="7" t="s">
        <v>8</v>
      </c>
    </row>
    <row r="26" spans="1:47" ht="19.5" thickBot="1">
      <c r="B26" s="103">
        <v>0</v>
      </c>
      <c r="C26" s="104"/>
      <c r="D26" s="104"/>
      <c r="E26" s="104"/>
      <c r="F26" s="104"/>
      <c r="G26" s="105"/>
      <c r="H26" s="65" t="s">
        <v>1</v>
      </c>
      <c r="I26" s="84" t="s">
        <v>11</v>
      </c>
      <c r="J26" s="84"/>
      <c r="K26" s="84"/>
      <c r="L26" s="85"/>
      <c r="M26" s="81">
        <f>IF(ISBLANK(B26),"",B26/59)</f>
        <v>0</v>
      </c>
      <c r="N26" s="82"/>
      <c r="O26" s="82"/>
      <c r="P26" s="82"/>
      <c r="Q26" s="82"/>
      <c r="R26" s="83"/>
      <c r="S26" s="33" t="s">
        <v>5</v>
      </c>
      <c r="X26" s="92">
        <f>IF(ISBLANK(B26),"",IF(AL23-M26&lt;=1,"対象外",AL23-M26))</f>
        <v>237289</v>
      </c>
      <c r="Y26" s="93"/>
      <c r="Z26" s="93"/>
      <c r="AA26" s="93"/>
      <c r="AB26" s="93"/>
      <c r="AC26" s="94"/>
      <c r="AD26" s="33" t="s">
        <v>1</v>
      </c>
    </row>
    <row r="27" spans="1:47" s="46" customFormat="1">
      <c r="A27" s="33"/>
      <c r="B27" s="66"/>
      <c r="C27" s="66"/>
      <c r="D27" s="66"/>
      <c r="E27" s="66"/>
      <c r="F27" s="66"/>
      <c r="G27" s="66"/>
      <c r="H27" s="33"/>
      <c r="I27" s="60"/>
      <c r="J27" s="60"/>
      <c r="K27" s="60"/>
      <c r="L27" s="60"/>
      <c r="M27" s="7" t="s">
        <v>10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 t="s">
        <v>9</v>
      </c>
      <c r="Y27" s="7"/>
      <c r="Z27" s="7"/>
      <c r="AA27" s="7"/>
      <c r="AB27" s="7"/>
      <c r="AC27" s="7"/>
      <c r="AD27" s="33"/>
      <c r="AE27" s="33"/>
      <c r="AF27" s="33"/>
      <c r="AG27" s="33"/>
      <c r="AH27" s="33"/>
      <c r="AI27" s="33"/>
      <c r="AJ27" s="33"/>
      <c r="AK27" s="33"/>
    </row>
    <row r="28" spans="1:47" s="7" customFormat="1" ht="18">
      <c r="B28" s="62" t="s">
        <v>46</v>
      </c>
    </row>
    <row r="29" spans="1:47" s="1" customFormat="1" ht="15.75">
      <c r="D29" s="1" t="s">
        <v>57</v>
      </c>
      <c r="U29" s="47"/>
      <c r="V29" s="47"/>
    </row>
    <row r="30" spans="1:47" s="7" customFormat="1" ht="13.5" thickBot="1">
      <c r="D30" s="7" t="s">
        <v>8</v>
      </c>
      <c r="N30" s="7" t="s">
        <v>51</v>
      </c>
      <c r="Q30" s="48"/>
    </row>
    <row r="31" spans="1:47" ht="19.5" thickBot="1">
      <c r="D31" s="81">
        <f>IF(ISBLANK(X26),"",IF(X26="対象外","対象外",X26))</f>
        <v>237289</v>
      </c>
      <c r="E31" s="82"/>
      <c r="F31" s="82"/>
      <c r="G31" s="82"/>
      <c r="H31" s="83"/>
      <c r="I31" s="33" t="s">
        <v>1</v>
      </c>
      <c r="J31" s="84" t="s">
        <v>29</v>
      </c>
      <c r="K31" s="84"/>
      <c r="L31" s="84"/>
      <c r="M31" s="85"/>
      <c r="N31" s="86">
        <f>IF(D31="","",IF(X26="対象外","対象外",D31*0.4))</f>
        <v>94915.6</v>
      </c>
      <c r="O31" s="87"/>
      <c r="P31" s="87"/>
      <c r="Q31" s="87"/>
      <c r="R31" s="87"/>
      <c r="S31" s="88"/>
      <c r="T31" s="33" t="s">
        <v>30</v>
      </c>
      <c r="W31" s="33" t="s">
        <v>27</v>
      </c>
      <c r="X31" s="49"/>
      <c r="Y31" s="89">
        <f>IF(N31="","",IF(X26="対象外","対象外",IF(200000&lt;N31,200000,ROUNDUP(N31,-3))))</f>
        <v>95000</v>
      </c>
      <c r="Z31" s="90"/>
      <c r="AA31" s="90"/>
      <c r="AB31" s="90"/>
      <c r="AC31" s="90"/>
      <c r="AD31" s="91"/>
      <c r="AE31" s="33" t="s">
        <v>1</v>
      </c>
    </row>
    <row r="32" spans="1:47" s="7" customFormat="1" ht="12.75">
      <c r="Y32" s="7" t="s">
        <v>4</v>
      </c>
    </row>
    <row r="33" spans="1:37" s="7" customFormat="1" ht="18">
      <c r="B33" s="62" t="s">
        <v>47</v>
      </c>
    </row>
    <row r="34" spans="1:37" s="46" customFormat="1" ht="25.5" customHeight="1" thickBo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s="46" customFormat="1" ht="14.25" customHeight="1" thickBot="1">
      <c r="A35" s="62"/>
      <c r="B35" s="62"/>
      <c r="C35" s="62"/>
      <c r="D35" s="63"/>
      <c r="E35" s="62"/>
      <c r="F35" s="62"/>
      <c r="G35" s="62"/>
      <c r="H35" s="62"/>
      <c r="I35" s="62"/>
      <c r="J35" s="62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s="46" customFormat="1" ht="14.25" customHeight="1" thickBo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s="46" customFormat="1" ht="14.25" customHeight="1" thickBot="1">
      <c r="A37" s="62"/>
      <c r="B37" s="62"/>
      <c r="C37" s="62"/>
      <c r="D37" s="64" t="s">
        <v>74</v>
      </c>
      <c r="E37" s="62"/>
      <c r="F37" s="62"/>
      <c r="G37" s="62"/>
      <c r="H37" s="62"/>
      <c r="I37" s="62"/>
      <c r="J37" s="6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s="46" customFormat="1" ht="12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s="1" customFormat="1" ht="14.25" customHeight="1">
      <c r="D39" s="1" t="s">
        <v>58</v>
      </c>
      <c r="U39" s="47"/>
      <c r="V39" s="47"/>
    </row>
    <row r="40" spans="1:37" s="7" customFormat="1" ht="13.5" thickBot="1">
      <c r="D40" s="7" t="s">
        <v>8</v>
      </c>
      <c r="N40" s="7" t="s">
        <v>51</v>
      </c>
      <c r="Q40" s="48"/>
      <c r="X40" s="7" t="s">
        <v>7</v>
      </c>
    </row>
    <row r="41" spans="1:37" ht="19.5" thickBot="1">
      <c r="D41" s="81">
        <f>IF(OR(X26="対象外",D35="○"),"対象外",IF(AND(D35="",D37=""),"",IF(ISBLANK(X26),"",X26)))</f>
        <v>237289</v>
      </c>
      <c r="E41" s="82"/>
      <c r="F41" s="82"/>
      <c r="G41" s="82"/>
      <c r="H41" s="83"/>
      <c r="I41" s="33" t="s">
        <v>1</v>
      </c>
      <c r="J41" s="84" t="s">
        <v>6</v>
      </c>
      <c r="K41" s="84"/>
      <c r="L41" s="84"/>
      <c r="M41" s="85"/>
      <c r="N41" s="86">
        <f>IF(D35&lt;&gt;"","対象外",IF(X26="対象外","対象外",IF(D41="","",D41*0.4)))</f>
        <v>94915.6</v>
      </c>
      <c r="O41" s="87"/>
      <c r="P41" s="87"/>
      <c r="Q41" s="87"/>
      <c r="R41" s="87"/>
      <c r="S41" s="88"/>
      <c r="T41" s="33" t="s">
        <v>5</v>
      </c>
      <c r="X41" s="92">
        <f>IF(D35&lt;&gt;"","対象外",IF(N41="","",IF(X26="対象外","対象外",IF(200000&lt;N41,200000,ROUNDUP(N41,-3)))))</f>
        <v>95000</v>
      </c>
      <c r="Y41" s="93"/>
      <c r="Z41" s="93"/>
      <c r="AA41" s="93"/>
      <c r="AB41" s="93"/>
      <c r="AC41" s="94"/>
      <c r="AD41" s="33" t="s">
        <v>1</v>
      </c>
    </row>
    <row r="42" spans="1:37" s="7" customFormat="1" ht="12.75">
      <c r="X42" s="7" t="s">
        <v>4</v>
      </c>
    </row>
    <row r="43" spans="1:37" s="1" customFormat="1" ht="15.75">
      <c r="D43" s="1" t="s">
        <v>59</v>
      </c>
      <c r="U43" s="47"/>
      <c r="V43" s="47"/>
    </row>
    <row r="44" spans="1:37" s="7" customFormat="1" ht="13.5" thickBot="1">
      <c r="D44" s="7" t="s">
        <v>24</v>
      </c>
      <c r="N44" s="7" t="s">
        <v>51</v>
      </c>
      <c r="Q44" s="48"/>
      <c r="X44" s="7" t="s">
        <v>25</v>
      </c>
    </row>
    <row r="45" spans="1:37" ht="19.5" thickBot="1">
      <c r="D45" s="81">
        <f>IF(D35&lt;&gt;"","対象外",IF(X26="対象外","対象外",IF(D41="","",IF(187501&lt;=AL23,AL23,""))))</f>
        <v>237289</v>
      </c>
      <c r="E45" s="82"/>
      <c r="F45" s="82"/>
      <c r="G45" s="82"/>
      <c r="H45" s="83"/>
      <c r="I45" s="33" t="s">
        <v>1</v>
      </c>
      <c r="J45" s="84" t="s">
        <v>26</v>
      </c>
      <c r="K45" s="84"/>
      <c r="L45" s="84"/>
      <c r="M45" s="85"/>
      <c r="N45" s="86">
        <f>IF(D35&lt;&gt;"","対象外",IF(X26="対象外","対象外",IF(D45="","",D45*0.3)))</f>
        <v>71186.7</v>
      </c>
      <c r="O45" s="87"/>
      <c r="P45" s="87"/>
      <c r="Q45" s="87"/>
      <c r="R45" s="87"/>
      <c r="S45" s="88"/>
      <c r="T45" s="33" t="s">
        <v>5</v>
      </c>
      <c r="X45" s="92">
        <f>IF(D35&lt;&gt;"","対象外",IF(X26="対象外","対象外",IF(N45="","",ROUNDUP(N45,-3))))</f>
        <v>72000</v>
      </c>
      <c r="Y45" s="93"/>
      <c r="Z45" s="93"/>
      <c r="AA45" s="93"/>
      <c r="AB45" s="93"/>
      <c r="AC45" s="94"/>
      <c r="AD45" s="33" t="s">
        <v>1</v>
      </c>
    </row>
    <row r="46" spans="1:37" s="7" customFormat="1" ht="12.75">
      <c r="X46" s="7" t="s">
        <v>4</v>
      </c>
    </row>
    <row r="47" spans="1:37" s="7" customFormat="1" ht="8.25" customHeight="1" thickBot="1"/>
    <row r="48" spans="1:37" ht="19.5" thickBot="1">
      <c r="B48" s="33" t="s">
        <v>53</v>
      </c>
      <c r="W48" s="33" t="s">
        <v>28</v>
      </c>
      <c r="X48" s="49"/>
      <c r="Y48" s="111">
        <f>IF(D35&lt;&gt;"","対象外",IF(X26="対象外","対象外",IF(AL49="","",IF(AL49&gt;200000,200000,AL49))))</f>
        <v>72000</v>
      </c>
      <c r="Z48" s="112"/>
      <c r="AA48" s="112"/>
      <c r="AB48" s="112"/>
      <c r="AC48" s="112"/>
      <c r="AD48" s="113"/>
      <c r="AE48" s="33" t="s">
        <v>1</v>
      </c>
    </row>
    <row r="49" spans="2:38" ht="10.5" customHeight="1" thickBot="1">
      <c r="AA49" s="67"/>
      <c r="AB49" s="67"/>
      <c r="AL49" s="33">
        <f>IF(X41="","",IF(X41&lt;X45,X41,X45))</f>
        <v>72000</v>
      </c>
    </row>
    <row r="50" spans="2:38" ht="3.95" customHeight="1" thickTop="1"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2"/>
    </row>
    <row r="51" spans="2:38" s="1" customFormat="1" ht="15.75" customHeight="1">
      <c r="B51" s="5"/>
      <c r="C51" s="1" t="s">
        <v>48</v>
      </c>
      <c r="Y51" s="7"/>
      <c r="AF51" s="2"/>
    </row>
    <row r="52" spans="2:38" s="1" customFormat="1" ht="16.5" thickBot="1">
      <c r="B52" s="5"/>
      <c r="C52" s="1" t="s">
        <v>49</v>
      </c>
      <c r="Y52" s="7"/>
      <c r="AF52" s="2"/>
    </row>
    <row r="53" spans="2:38" s="1" customFormat="1" ht="23.25" customHeight="1" thickBot="1">
      <c r="B53" s="5"/>
      <c r="C53" s="106">
        <f>IF(OR(O10&lt;&gt;"",Y20&lt;&gt;""),2022,"")</f>
        <v>2022</v>
      </c>
      <c r="D53" s="107"/>
      <c r="E53" s="107"/>
      <c r="F53" s="108"/>
      <c r="G53" s="1" t="s">
        <v>18</v>
      </c>
      <c r="H53" s="109"/>
      <c r="I53" s="110"/>
      <c r="J53" s="1" t="s">
        <v>17</v>
      </c>
      <c r="K53" s="109"/>
      <c r="L53" s="110"/>
      <c r="M53" s="1" t="s">
        <v>32</v>
      </c>
      <c r="Y53" s="7"/>
      <c r="AF53" s="2"/>
    </row>
    <row r="54" spans="2:38" s="1" customFormat="1" ht="15.75" customHeight="1">
      <c r="B54" s="5"/>
      <c r="M54" s="98" t="s">
        <v>50</v>
      </c>
      <c r="N54" s="98"/>
      <c r="O54" s="98"/>
      <c r="P54" s="98"/>
      <c r="Q54" s="98"/>
      <c r="R54" s="98"/>
      <c r="Y54" s="7"/>
      <c r="AF54" s="2"/>
    </row>
    <row r="55" spans="2:38" s="7" customFormat="1" ht="15.75" customHeight="1" thickBot="1">
      <c r="B55" s="53"/>
      <c r="C55" s="7" t="s">
        <v>60</v>
      </c>
      <c r="M55" s="99"/>
      <c r="N55" s="99"/>
      <c r="O55" s="99"/>
      <c r="P55" s="99"/>
      <c r="Q55" s="99"/>
      <c r="R55" s="99"/>
      <c r="V55" s="7" t="s">
        <v>64</v>
      </c>
      <c r="W55" s="68"/>
      <c r="X55" s="68"/>
      <c r="Z55" s="68"/>
      <c r="AA55" s="68"/>
      <c r="AB55" s="68"/>
      <c r="AC55" s="68"/>
      <c r="AD55" s="68"/>
      <c r="AF55" s="54"/>
    </row>
    <row r="56" spans="2:38" ht="22.15" customHeight="1" thickBot="1">
      <c r="B56" s="55"/>
      <c r="C56" s="81">
        <f>IF(ISBLANK(Y31),"",Y31)</f>
        <v>95000</v>
      </c>
      <c r="D56" s="82"/>
      <c r="E56" s="82"/>
      <c r="F56" s="82"/>
      <c r="G56" s="82"/>
      <c r="H56" s="83"/>
      <c r="I56" s="33" t="s">
        <v>3</v>
      </c>
      <c r="M56" s="95"/>
      <c r="N56" s="96"/>
      <c r="O56" s="96"/>
      <c r="P56" s="96"/>
      <c r="Q56" s="96"/>
      <c r="R56" s="97"/>
      <c r="S56" s="33" t="s">
        <v>2</v>
      </c>
      <c r="V56" s="69"/>
      <c r="W56" s="80">
        <f>IF(C56="","",IF(X26="対象外","対象外",C56*M56))</f>
        <v>0</v>
      </c>
      <c r="X56" s="80"/>
      <c r="Y56" s="80"/>
      <c r="Z56" s="80"/>
      <c r="AA56" s="80"/>
      <c r="AB56" s="80"/>
      <c r="AC56" s="80"/>
      <c r="AD56" s="70"/>
      <c r="AE56" s="33" t="s">
        <v>1</v>
      </c>
      <c r="AF56" s="56"/>
    </row>
    <row r="57" spans="2:38" ht="8.25" customHeight="1">
      <c r="B57" s="55"/>
      <c r="C57" s="71"/>
      <c r="D57" s="71"/>
      <c r="E57" s="71"/>
      <c r="F57" s="71"/>
      <c r="G57" s="71"/>
      <c r="H57" s="71"/>
      <c r="M57" s="72"/>
      <c r="N57" s="72"/>
      <c r="O57" s="72"/>
      <c r="P57" s="72"/>
      <c r="Q57" s="72"/>
      <c r="R57" s="72"/>
      <c r="V57" s="68"/>
      <c r="W57" s="68"/>
      <c r="X57" s="68"/>
      <c r="Y57" s="68"/>
      <c r="Z57" s="68"/>
      <c r="AA57" s="68"/>
      <c r="AB57" s="68"/>
      <c r="AC57" s="68"/>
      <c r="AD57" s="68"/>
      <c r="AF57" s="56"/>
    </row>
    <row r="58" spans="2:38" ht="16.5" customHeight="1">
      <c r="B58" s="55"/>
      <c r="C58" s="73" t="s">
        <v>68</v>
      </c>
      <c r="D58" s="71"/>
      <c r="E58" s="71"/>
      <c r="F58" s="71"/>
      <c r="G58" s="71"/>
      <c r="H58" s="71"/>
      <c r="M58" s="98" t="s">
        <v>67</v>
      </c>
      <c r="N58" s="98"/>
      <c r="O58" s="98"/>
      <c r="P58" s="98"/>
      <c r="Q58" s="98"/>
      <c r="R58" s="98"/>
      <c r="V58" s="68"/>
      <c r="W58" s="68"/>
      <c r="X58" s="68"/>
      <c r="Y58" s="68"/>
      <c r="Z58" s="68"/>
      <c r="AA58" s="68"/>
      <c r="AB58" s="68"/>
      <c r="AC58" s="68"/>
      <c r="AD58" s="68"/>
      <c r="AF58" s="56"/>
    </row>
    <row r="59" spans="2:38" s="7" customFormat="1" ht="15" customHeight="1" thickBot="1">
      <c r="B59" s="53"/>
      <c r="C59" s="7" t="s">
        <v>31</v>
      </c>
      <c r="M59" s="99"/>
      <c r="N59" s="99"/>
      <c r="O59" s="99"/>
      <c r="P59" s="99"/>
      <c r="Q59" s="99"/>
      <c r="R59" s="99"/>
      <c r="V59" s="74" t="s">
        <v>65</v>
      </c>
      <c r="W59" s="68"/>
      <c r="X59" s="68"/>
      <c r="Z59" s="68"/>
      <c r="AA59" s="68"/>
      <c r="AB59" s="68"/>
      <c r="AC59" s="68"/>
      <c r="AD59" s="68"/>
      <c r="AF59" s="54"/>
    </row>
    <row r="60" spans="2:38" ht="22.15" customHeight="1" thickBot="1">
      <c r="B60" s="55"/>
      <c r="C60" s="81">
        <f>IF(ISBLANK(Y48),"",Y48)</f>
        <v>72000</v>
      </c>
      <c r="D60" s="82"/>
      <c r="E60" s="82"/>
      <c r="F60" s="82"/>
      <c r="G60" s="82"/>
      <c r="H60" s="83"/>
      <c r="I60" s="33" t="s">
        <v>3</v>
      </c>
      <c r="M60" s="100">
        <f>IF(X26="対象外","対象外",IF(AND(D35="",D37=""),"",IF(AND(D35&lt;&gt;"",D37=""),"対象外",M70-DATE(C53,H53,K53)+1)))</f>
        <v>83</v>
      </c>
      <c r="N60" s="101"/>
      <c r="O60" s="101"/>
      <c r="P60" s="101"/>
      <c r="Q60" s="101"/>
      <c r="R60" s="102"/>
      <c r="S60" s="33" t="s">
        <v>2</v>
      </c>
      <c r="V60" s="69"/>
      <c r="W60" s="80">
        <f>IF(X26="対象外","対象外",IF(AND(D35="",D37=""),"",IF(AND(D35&lt;&gt;"",D37=""),"対象外",IF(ISBLANK(M60),"",C60*M60))))</f>
        <v>5976000</v>
      </c>
      <c r="X60" s="80"/>
      <c r="Y60" s="80"/>
      <c r="Z60" s="80"/>
      <c r="AA60" s="80"/>
      <c r="AB60" s="80"/>
      <c r="AC60" s="80"/>
      <c r="AD60" s="70"/>
      <c r="AE60" s="33" t="s">
        <v>1</v>
      </c>
      <c r="AF60" s="56"/>
    </row>
    <row r="61" spans="2:38" ht="10.5" customHeight="1">
      <c r="B61" s="55"/>
      <c r="C61" s="71"/>
      <c r="D61" s="71"/>
      <c r="E61" s="71"/>
      <c r="F61" s="71"/>
      <c r="G61" s="71"/>
      <c r="H61" s="71"/>
      <c r="M61" s="72"/>
      <c r="N61" s="72"/>
      <c r="O61" s="72"/>
      <c r="P61" s="72"/>
      <c r="Q61" s="72"/>
      <c r="R61" s="72"/>
      <c r="V61" s="75"/>
      <c r="W61" s="76"/>
      <c r="X61" s="76"/>
      <c r="Y61" s="76"/>
      <c r="Z61" s="76"/>
      <c r="AA61" s="76"/>
      <c r="AB61" s="76"/>
      <c r="AC61" s="76"/>
      <c r="AD61" s="68"/>
      <c r="AF61" s="56"/>
    </row>
    <row r="62" spans="2:38" ht="17.25" customHeight="1" thickBot="1">
      <c r="B62" s="55"/>
      <c r="C62" s="71"/>
      <c r="D62" s="71"/>
      <c r="E62" s="71"/>
      <c r="F62" s="71"/>
      <c r="G62" s="71"/>
      <c r="H62" s="71"/>
      <c r="M62" s="72"/>
      <c r="N62" s="72"/>
      <c r="O62" s="72"/>
      <c r="P62" s="72"/>
      <c r="Q62" s="72"/>
      <c r="R62" s="72"/>
      <c r="V62" s="7" t="s">
        <v>63</v>
      </c>
      <c r="W62" s="76"/>
      <c r="X62" s="76"/>
      <c r="Y62" s="7"/>
      <c r="Z62" s="76"/>
      <c r="AA62" s="76"/>
      <c r="AB62" s="76"/>
      <c r="AC62" s="76"/>
      <c r="AD62" s="68"/>
      <c r="AF62" s="56"/>
    </row>
    <row r="63" spans="2:38" ht="22.9" customHeight="1" thickBot="1">
      <c r="B63" s="55"/>
      <c r="C63" s="78"/>
      <c r="D63" s="78"/>
      <c r="E63" s="78"/>
      <c r="F63" s="78"/>
      <c r="G63" s="78"/>
      <c r="H63" s="78"/>
      <c r="M63" s="79"/>
      <c r="N63" s="79"/>
      <c r="O63" s="79"/>
      <c r="P63" s="79"/>
      <c r="Q63" s="79"/>
      <c r="R63" s="79"/>
      <c r="V63" s="77"/>
      <c r="W63" s="80">
        <f>IF(X26="対象外","対象外",IF(AND(D35="",D37=""),"",IF(AND(D35&lt;&gt;"",D37=""),W56,IF(ISBLANK(M60),"",W56+W60))))</f>
        <v>5976000</v>
      </c>
      <c r="X63" s="80"/>
      <c r="Y63" s="80"/>
      <c r="Z63" s="80"/>
      <c r="AA63" s="80"/>
      <c r="AB63" s="80"/>
      <c r="AC63" s="80"/>
      <c r="AD63" s="70"/>
      <c r="AE63" s="33" t="s">
        <v>1</v>
      </c>
      <c r="AF63" s="56"/>
    </row>
    <row r="64" spans="2:38" ht="12" customHeight="1" thickBot="1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9"/>
    </row>
    <row r="65" spans="1:30" ht="19.5" thickTop="1">
      <c r="C65" s="25"/>
      <c r="D65" s="25"/>
      <c r="E65" s="25"/>
      <c r="F65" s="25"/>
      <c r="G65" s="25"/>
      <c r="H65" s="25"/>
      <c r="M65" s="25"/>
      <c r="N65" s="25"/>
      <c r="O65" s="25"/>
      <c r="P65" s="25"/>
      <c r="Q65" s="25"/>
      <c r="R65" s="25"/>
      <c r="Y65" s="25"/>
      <c r="Z65" s="25"/>
      <c r="AA65" s="25"/>
      <c r="AB65" s="25"/>
      <c r="AC65" s="25"/>
      <c r="AD65" s="25"/>
    </row>
    <row r="67" spans="1:30">
      <c r="G67" s="33" t="s">
        <v>69</v>
      </c>
    </row>
    <row r="68" spans="1:30">
      <c r="A68" s="33" t="s">
        <v>34</v>
      </c>
      <c r="B68" s="33">
        <v>2019</v>
      </c>
      <c r="J68" s="33" t="s">
        <v>71</v>
      </c>
    </row>
    <row r="69" spans="1:30">
      <c r="A69" s="33" t="s">
        <v>35</v>
      </c>
      <c r="B69" s="33">
        <v>2020</v>
      </c>
      <c r="C69" s="33">
        <v>3</v>
      </c>
      <c r="J69" s="33" t="s">
        <v>72</v>
      </c>
      <c r="M69" s="61">
        <v>44588</v>
      </c>
    </row>
    <row r="70" spans="1:30">
      <c r="A70" s="33" t="s">
        <v>36</v>
      </c>
      <c r="B70" s="33">
        <v>2021</v>
      </c>
      <c r="C70" s="33">
        <v>4</v>
      </c>
      <c r="J70" s="33" t="s">
        <v>73</v>
      </c>
      <c r="M70" s="61">
        <v>44612</v>
      </c>
    </row>
    <row r="71" spans="1:30">
      <c r="A71" s="33" t="s">
        <v>37</v>
      </c>
      <c r="C71" s="33">
        <v>5</v>
      </c>
    </row>
    <row r="72" spans="1:30">
      <c r="B72" s="33">
        <v>2021</v>
      </c>
      <c r="C72" s="33">
        <v>6</v>
      </c>
    </row>
    <row r="73" spans="1:30">
      <c r="B73" s="33">
        <v>2022</v>
      </c>
      <c r="C73" s="33">
        <v>7</v>
      </c>
    </row>
    <row r="74" spans="1:30">
      <c r="C74" s="33">
        <v>8</v>
      </c>
    </row>
    <row r="75" spans="1:30">
      <c r="C75" s="33">
        <v>9</v>
      </c>
    </row>
    <row r="76" spans="1:30">
      <c r="C76" s="33">
        <v>10</v>
      </c>
    </row>
    <row r="77" spans="1:30">
      <c r="C77" s="33">
        <v>11</v>
      </c>
    </row>
    <row r="78" spans="1:30">
      <c r="C78" s="33">
        <v>12</v>
      </c>
    </row>
    <row r="79" spans="1:30">
      <c r="C79" s="33" t="s">
        <v>0</v>
      </c>
    </row>
  </sheetData>
  <mergeCells count="59">
    <mergeCell ref="B8:E8"/>
    <mergeCell ref="G8:H8"/>
    <mergeCell ref="Y8:AF10"/>
    <mergeCell ref="B10:G10"/>
    <mergeCell ref="K10:L10"/>
    <mergeCell ref="O10:T10"/>
    <mergeCell ref="A1:AH1"/>
    <mergeCell ref="A2:L2"/>
    <mergeCell ref="AJ2:AT2"/>
    <mergeCell ref="A4:E4"/>
    <mergeCell ref="F4:X4"/>
    <mergeCell ref="M2:AE2"/>
    <mergeCell ref="B3:AG3"/>
    <mergeCell ref="C17:E17"/>
    <mergeCell ref="C16:E16"/>
    <mergeCell ref="H16:O16"/>
    <mergeCell ref="AA17:AB17"/>
    <mergeCell ref="C20:H20"/>
    <mergeCell ref="J20:M20"/>
    <mergeCell ref="N20:S20"/>
    <mergeCell ref="U20:W20"/>
    <mergeCell ref="Y20:AD20"/>
    <mergeCell ref="AA16:AG16"/>
    <mergeCell ref="H17:I17"/>
    <mergeCell ref="K17:L17"/>
    <mergeCell ref="N17:O17"/>
    <mergeCell ref="R17:S17"/>
    <mergeCell ref="U17:V17"/>
    <mergeCell ref="M60:R60"/>
    <mergeCell ref="W60:AC60"/>
    <mergeCell ref="B26:G26"/>
    <mergeCell ref="I26:L26"/>
    <mergeCell ref="M26:R26"/>
    <mergeCell ref="X26:AC26"/>
    <mergeCell ref="C53:F53"/>
    <mergeCell ref="H53:I53"/>
    <mergeCell ref="K53:L53"/>
    <mergeCell ref="M54:R55"/>
    <mergeCell ref="X45:AC45"/>
    <mergeCell ref="Y48:AD48"/>
    <mergeCell ref="D41:H41"/>
    <mergeCell ref="J41:M41"/>
    <mergeCell ref="N41:S41"/>
    <mergeCell ref="C63:H63"/>
    <mergeCell ref="M63:R63"/>
    <mergeCell ref="W63:AC63"/>
    <mergeCell ref="D31:H31"/>
    <mergeCell ref="J31:M31"/>
    <mergeCell ref="N31:S31"/>
    <mergeCell ref="Y31:AD31"/>
    <mergeCell ref="X41:AC41"/>
    <mergeCell ref="D45:H45"/>
    <mergeCell ref="J45:M45"/>
    <mergeCell ref="C56:H56"/>
    <mergeCell ref="M56:R56"/>
    <mergeCell ref="W56:AC56"/>
    <mergeCell ref="M58:R59"/>
    <mergeCell ref="C60:H60"/>
    <mergeCell ref="N45:S45"/>
  </mergeCells>
  <phoneticPr fontId="3"/>
  <dataValidations count="6">
    <dataValidation showInputMessage="1" showErrorMessage="1" sqref="U17 AD17" xr:uid="{00000000-0002-0000-0000-000000000000}"/>
    <dataValidation type="list" allowBlank="1" showInputMessage="1" showErrorMessage="1" sqref="B8:E8 AA17:AB17" xr:uid="{00000000-0002-0000-0000-000001000000}">
      <formula1>$B$68:$B$71</formula1>
    </dataValidation>
    <dataValidation type="list" showInputMessage="1" showErrorMessage="1" sqref="C17:E17" xr:uid="{00000000-0002-0000-0000-000002000000}">
      <formula1>$A$68:$A$72</formula1>
    </dataValidation>
    <dataValidation type="list" allowBlank="1" showInputMessage="1" showErrorMessage="1" sqref="H17:I17" xr:uid="{6258BB5D-D91E-489F-A1F0-99D1071ACF3E}">
      <formula1>$B$72:$B$74</formula1>
    </dataValidation>
    <dataValidation type="list" allowBlank="1" showInputMessage="1" showErrorMessage="1" sqref="U36:U37" xr:uid="{5C098E6C-0149-4604-841B-44DA55919944}">
      <formula1>$G$68:$G$69</formula1>
    </dataValidation>
    <dataValidation type="list" allowBlank="1" showInputMessage="1" showErrorMessage="1" sqref="D35 D37" xr:uid="{B4998DE1-127D-4FA2-9E1F-D3BCEF8E4F3D}">
      <formula1>$G$67:$G$68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大企業Ｃ</vt:lpstr>
      <vt:lpstr>大企業Ｃ!Print_Area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2022-02-16T11:45:45Z</cp:lastPrinted>
  <dcterms:created xsi:type="dcterms:W3CDTF">2022-02-03T13:40:30Z</dcterms:created>
  <dcterms:modified xsi:type="dcterms:W3CDTF">2022-02-22T05:05:00Z</dcterms:modified>
</cp:coreProperties>
</file>