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\\iksv14\企画経済部\商工労働観光課\●新型コロナウイルス感染症関係\道_R3感染防止対策協力支援金\様式\石狩市版0221-0306本申請\"/>
    </mc:Choice>
  </mc:AlternateContent>
  <xr:revisionPtr revIDLastSave="0" documentId="13_ncr:1_{D3647B06-6881-49FC-B9A8-EB677CA94733}" xr6:coauthVersionLast="44" xr6:coauthVersionMax="44" xr10:uidLastSave="{00000000-0000-0000-0000-000000000000}"/>
  <bookViews>
    <workbookView xWindow="-14475" yWindow="1005" windowWidth="13305" windowHeight="14835" xr2:uid="{00000000-000D-0000-FFFF-FFFF00000000}"/>
  </bookViews>
  <sheets>
    <sheet name="中小C" sheetId="1" r:id="rId1"/>
  </sheets>
  <definedNames>
    <definedName name="_xlnm.Print_Area" localSheetId="0">中小C!$A$1:$AK$92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1" i="1" l="1"/>
  <c r="L61" i="1" l="1"/>
  <c r="Y21" i="1"/>
  <c r="N21" i="1" l="1"/>
  <c r="V91" i="1" l="1"/>
  <c r="K11" i="1" l="1"/>
  <c r="O11" i="1" l="1"/>
  <c r="C82" i="1" s="1"/>
  <c r="AN24" i="1" l="1"/>
  <c r="AA52" i="1" l="1"/>
  <c r="D30" i="1"/>
  <c r="O30" i="1" s="1"/>
  <c r="AA30" i="1" s="1"/>
  <c r="D56" i="1"/>
  <c r="O56" i="1" s="1"/>
  <c r="AA56" i="1" s="1"/>
  <c r="AA26" i="1"/>
  <c r="S35" i="1" l="1"/>
  <c r="S61" i="1" s="1"/>
  <c r="AA35" i="1" l="1"/>
  <c r="AA40" i="1" s="1"/>
  <c r="F44" i="1" l="1"/>
  <c r="P44" i="1" s="1"/>
  <c r="AA44" i="1" s="1"/>
  <c r="C85" i="1" s="1"/>
  <c r="AA61" i="1"/>
  <c r="F70" i="1" s="1"/>
  <c r="F74" i="1" l="1"/>
  <c r="P74" i="1" s="1"/>
  <c r="Z74" i="1" s="1"/>
  <c r="P70" i="1"/>
  <c r="Z70" i="1" s="1"/>
  <c r="AN78" i="1" s="1"/>
  <c r="AA77" i="1" s="1"/>
  <c r="AA66" i="1" s="1"/>
  <c r="C88" i="1" s="1"/>
  <c r="M85" i="1" s="1"/>
  <c r="V85" i="1" s="1"/>
  <c r="W85" i="1" l="1"/>
  <c r="M88" i="1"/>
  <c r="V88" i="1" s="1"/>
  <c r="W88" i="1" l="1"/>
  <c r="W91" i="1" s="1"/>
</calcChain>
</file>

<file path=xl/sharedStrings.xml><?xml version="1.0" encoding="utf-8"?>
<sst xmlns="http://schemas.openxmlformats.org/spreadsheetml/2006/main" count="166" uniqueCount="105">
  <si>
    <t>　</t>
    <phoneticPr fontId="3"/>
  </si>
  <si>
    <t>円</t>
    <rPh sb="0" eb="1">
      <t>エン</t>
    </rPh>
    <phoneticPr fontId="4"/>
  </si>
  <si>
    <t>日　＝</t>
    <rPh sb="0" eb="1">
      <t>ニチ</t>
    </rPh>
    <phoneticPr fontId="4"/>
  </si>
  <si>
    <t>円　×</t>
    <rPh sb="0" eb="1">
      <t>エン</t>
    </rPh>
    <phoneticPr fontId="4"/>
  </si>
  <si>
    <t>【A】～【D】の該当金額</t>
    <rPh sb="8" eb="10">
      <t>ガイトウ</t>
    </rPh>
    <rPh sb="10" eb="12">
      <t>キンガク</t>
    </rPh>
    <phoneticPr fontId="4"/>
  </si>
  <si>
    <t>※千円未満は切り上げ</t>
    <rPh sb="1" eb="5">
      <t>センエンミマン</t>
    </rPh>
    <phoneticPr fontId="4"/>
  </si>
  <si>
    <t>円　⇒</t>
    <rPh sb="0" eb="1">
      <t>エン</t>
    </rPh>
    <phoneticPr fontId="4"/>
  </si>
  <si>
    <t>×０．４＝</t>
  </si>
  <si>
    <t>支援金額…④</t>
    <rPh sb="0" eb="4">
      <t>シエンキンガク</t>
    </rPh>
    <phoneticPr fontId="4"/>
  </si>
  <si>
    <t>1日当たりの減少額…③</t>
    <rPh sb="1" eb="2">
      <t>ニチ</t>
    </rPh>
    <rPh sb="2" eb="3">
      <t>ア</t>
    </rPh>
    <rPh sb="6" eb="9">
      <t>ゲンショウガク</t>
    </rPh>
    <phoneticPr fontId="4"/>
  </si>
  <si>
    <t>【H】</t>
    <phoneticPr fontId="4"/>
  </si>
  <si>
    <t>※③＝①－②</t>
    <phoneticPr fontId="4"/>
  </si>
  <si>
    <t>※小数点以下切り上げ</t>
    <phoneticPr fontId="4"/>
  </si>
  <si>
    <t>1日当たりの売上高…②</t>
    <rPh sb="1" eb="2">
      <t>ニチ</t>
    </rPh>
    <rPh sb="2" eb="3">
      <t>ア</t>
    </rPh>
    <rPh sb="6" eb="9">
      <t>ウリアゲダカ</t>
    </rPh>
    <phoneticPr fontId="4"/>
  </si>
  <si>
    <t>●250,001円以上の場合</t>
    <rPh sb="8" eb="9">
      <t>エン</t>
    </rPh>
    <rPh sb="9" eb="11">
      <t>イジョウ</t>
    </rPh>
    <rPh sb="12" eb="14">
      <t>バアイ</t>
    </rPh>
    <phoneticPr fontId="4"/>
  </si>
  <si>
    <t>【G】</t>
    <phoneticPr fontId="4"/>
  </si>
  <si>
    <t>1日当たりの売上高…①</t>
    <rPh sb="1" eb="2">
      <t>ニチ</t>
    </rPh>
    <rPh sb="2" eb="3">
      <t>ア</t>
    </rPh>
    <rPh sb="6" eb="9">
      <t>ウリアゲダカ</t>
    </rPh>
    <phoneticPr fontId="4"/>
  </si>
  <si>
    <t>【E】</t>
    <phoneticPr fontId="4"/>
  </si>
  <si>
    <t>【D】</t>
    <phoneticPr fontId="4"/>
  </si>
  <si>
    <t>×０．３＝</t>
    <phoneticPr fontId="4"/>
  </si>
  <si>
    <t>1日当たりの売上高①</t>
    <rPh sb="1" eb="2">
      <t>ニチ</t>
    </rPh>
    <rPh sb="2" eb="3">
      <t>ア</t>
    </rPh>
    <rPh sb="6" eb="9">
      <t>ウリアゲダカ</t>
    </rPh>
    <phoneticPr fontId="4"/>
  </si>
  <si>
    <t>【C】</t>
    <phoneticPr fontId="4"/>
  </si>
  <si>
    <t>【B】</t>
    <phoneticPr fontId="4"/>
  </si>
  <si>
    <t>●83,334円以上、250,000円以下の場合</t>
    <rPh sb="7" eb="8">
      <t>エン</t>
    </rPh>
    <rPh sb="8" eb="10">
      <t>イジョウ</t>
    </rPh>
    <rPh sb="18" eb="19">
      <t>エン</t>
    </rPh>
    <rPh sb="19" eb="21">
      <t>イカ</t>
    </rPh>
    <rPh sb="22" eb="24">
      <t>バアイ</t>
    </rPh>
    <phoneticPr fontId="4"/>
  </si>
  <si>
    <t>【A】</t>
    <phoneticPr fontId="4"/>
  </si>
  <si>
    <t>＝</t>
    <phoneticPr fontId="4"/>
  </si>
  <si>
    <t>日</t>
    <rPh sb="0" eb="1">
      <t>ニチ</t>
    </rPh>
    <phoneticPr fontId="4"/>
  </si>
  <si>
    <t>÷</t>
    <phoneticPr fontId="4"/>
  </si>
  <si>
    <t>月</t>
    <rPh sb="0" eb="1">
      <t>ツキ</t>
    </rPh>
    <phoneticPr fontId="3"/>
  </si>
  <si>
    <t>年</t>
    <rPh sb="0" eb="1">
      <t>ネン</t>
    </rPh>
    <phoneticPr fontId="3"/>
  </si>
  <si>
    <t>＝</t>
    <phoneticPr fontId="3"/>
  </si>
  <si>
    <t>÷</t>
    <phoneticPr fontId="3"/>
  </si>
  <si>
    <t>中小企業・個人事業者</t>
    <rPh sb="0" eb="4">
      <t>チュウショウキギョウ</t>
    </rPh>
    <rPh sb="5" eb="10">
      <t>コジンジギョウシャ</t>
    </rPh>
    <phoneticPr fontId="4"/>
  </si>
  <si>
    <t>【F】</t>
    <phoneticPr fontId="4"/>
  </si>
  <si>
    <t>○</t>
    <phoneticPr fontId="3"/>
  </si>
  <si>
    <t>【E】～【H】の該当金額</t>
    <rPh sb="8" eb="10">
      <t>ガイトウ</t>
    </rPh>
    <rPh sb="10" eb="12">
      <t>キンガク</t>
    </rPh>
    <phoneticPr fontId="4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</si>
  <si>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</si>
  <si>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</si>
  <si>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</si>
  <si>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●75,000円以下の場合…１日当たりの支援金額【A】30,000円（定額）</t>
    <rPh sb="7" eb="8">
      <t>エン</t>
    </rPh>
    <rPh sb="8" eb="10">
      <t>イカ</t>
    </rPh>
    <rPh sb="11" eb="13">
      <t>バアイ</t>
    </rPh>
    <rPh sb="15" eb="16">
      <t>ニチ</t>
    </rPh>
    <rPh sb="16" eb="17">
      <t>ア</t>
    </rPh>
    <rPh sb="20" eb="23">
      <t>シエンキン</t>
    </rPh>
    <rPh sb="23" eb="24">
      <t>ガク</t>
    </rPh>
    <rPh sb="33" eb="34">
      <t>エン</t>
    </rPh>
    <rPh sb="35" eb="37">
      <t>テイガク</t>
    </rPh>
    <phoneticPr fontId="4"/>
  </si>
  <si>
    <t>A1</t>
    <phoneticPr fontId="3"/>
  </si>
  <si>
    <t>A2</t>
    <phoneticPr fontId="3"/>
  </si>
  <si>
    <t>B1</t>
    <phoneticPr fontId="3"/>
  </si>
  <si>
    <t>C1</t>
    <phoneticPr fontId="3"/>
  </si>
  <si>
    <t>暦日数※</t>
    <rPh sb="0" eb="1">
      <t>コヨミ</t>
    </rPh>
    <rPh sb="1" eb="3">
      <t>ニッスウ</t>
    </rPh>
    <phoneticPr fontId="3"/>
  </si>
  <si>
    <t>×０．４＝</t>
    <phoneticPr fontId="3"/>
  </si>
  <si>
    <t>×０．3＝</t>
    <phoneticPr fontId="3"/>
  </si>
  <si>
    <t>◆減少額が250,000円以下の場合…１日当たりの支援金額【C】100,000円（定額）</t>
    <rPh sb="1" eb="4">
      <t>ゲンショウガク</t>
    </rPh>
    <rPh sb="12" eb="13">
      <t>エン</t>
    </rPh>
    <rPh sb="13" eb="15">
      <t>イカ</t>
    </rPh>
    <rPh sb="16" eb="18">
      <t>バアイ</t>
    </rPh>
    <phoneticPr fontId="4"/>
  </si>
  <si>
    <t>◆減少額が187,500円以下の場合…１日当たりの支援金額【G】75,000円（定額）</t>
    <rPh sb="1" eb="4">
      <t>ゲンショウガク</t>
    </rPh>
    <rPh sb="12" eb="13">
      <t>エン</t>
    </rPh>
    <rPh sb="13" eb="15">
      <t>イカ</t>
    </rPh>
    <rPh sb="16" eb="18">
      <t>バアイ</t>
    </rPh>
    <phoneticPr fontId="4"/>
  </si>
  <si>
    <t>支援金額…⑧</t>
    <rPh sb="0" eb="4">
      <t>シエンキンガク</t>
    </rPh>
    <phoneticPr fontId="4"/>
  </si>
  <si>
    <t>Ａ1～Ｃ1
から選択</t>
    <rPh sb="8" eb="10">
      <t>センタク</t>
    </rPh>
    <phoneticPr fontId="3"/>
  </si>
  <si>
    <t>参照期間（A1）
開店年月日</t>
    <rPh sb="0" eb="2">
      <t>サンショウ</t>
    </rPh>
    <rPh sb="2" eb="4">
      <t>キカン</t>
    </rPh>
    <rPh sb="9" eb="11">
      <t>カイテン</t>
    </rPh>
    <rPh sb="11" eb="14">
      <t>ネンガッピ</t>
    </rPh>
    <phoneticPr fontId="3"/>
  </si>
  <si>
    <t>~</t>
    <phoneticPr fontId="3"/>
  </si>
  <si>
    <t>暦日数</t>
    <rPh sb="0" eb="1">
      <t>コヨミ</t>
    </rPh>
    <rPh sb="1" eb="3">
      <t>ニッスウ</t>
    </rPh>
    <phoneticPr fontId="4"/>
  </si>
  <si>
    <t>●83,333円以下の場合…１日当たりの支援金額【E】25,000円（定額）</t>
    <rPh sb="7" eb="8">
      <t>エン</t>
    </rPh>
    <rPh sb="8" eb="10">
      <t>イカ</t>
    </rPh>
    <rPh sb="11" eb="13">
      <t>バアイ</t>
    </rPh>
    <rPh sb="15" eb="16">
      <t>ニチ</t>
    </rPh>
    <rPh sb="16" eb="17">
      <t>ア</t>
    </rPh>
    <rPh sb="20" eb="23">
      <t>シエンキン</t>
    </rPh>
    <rPh sb="23" eb="24">
      <t>ガク</t>
    </rPh>
    <rPh sb="33" eb="34">
      <t>エン</t>
    </rPh>
    <rPh sb="35" eb="37">
      <t>テイガク</t>
    </rPh>
    <phoneticPr fontId="4"/>
  </si>
  <si>
    <t>第三者認証を取得した日の前日までの日数</t>
    <rPh sb="0" eb="5">
      <t>ダイサンシャニンショウ</t>
    </rPh>
    <rPh sb="6" eb="8">
      <t>シュトク</t>
    </rPh>
    <rPh sb="10" eb="11">
      <t>ヒ</t>
    </rPh>
    <rPh sb="12" eb="14">
      <t>ゼンジツ</t>
    </rPh>
    <rPh sb="17" eb="19">
      <t>ニッスウ</t>
    </rPh>
    <phoneticPr fontId="4"/>
  </si>
  <si>
    <t>第三者認証を取得した日以降の日数</t>
    <rPh sb="0" eb="5">
      <t>ダイサンシャニンショウ</t>
    </rPh>
    <rPh sb="6" eb="8">
      <t>シュトク</t>
    </rPh>
    <rPh sb="10" eb="11">
      <t>ヒ</t>
    </rPh>
    <rPh sb="11" eb="13">
      <t>イコウ</t>
    </rPh>
    <rPh sb="14" eb="16">
      <t>ニッスウ</t>
    </rPh>
    <phoneticPr fontId="4"/>
  </si>
  <si>
    <t>参照期間（A2~C1）
任意で選択した月</t>
    <rPh sb="0" eb="2">
      <t>サンショウ</t>
    </rPh>
    <rPh sb="2" eb="4">
      <t>キカン</t>
    </rPh>
    <rPh sb="12" eb="14">
      <t>ニンイ</t>
    </rPh>
    <rPh sb="15" eb="17">
      <t>センタク</t>
    </rPh>
    <rPh sb="19" eb="20">
      <t>ツキ</t>
    </rPh>
    <phoneticPr fontId="3"/>
  </si>
  <si>
    <t>1日当たりの売上高①に0.3をかけて1日当たりの支援金額【E】を算出</t>
    <rPh sb="1" eb="2">
      <t>ニチ</t>
    </rPh>
    <rPh sb="2" eb="3">
      <t>ア</t>
    </rPh>
    <rPh sb="6" eb="9">
      <t>ウリアゲダカ</t>
    </rPh>
    <rPh sb="19" eb="20">
      <t>ニチ</t>
    </rPh>
    <rPh sb="20" eb="21">
      <t>ア</t>
    </rPh>
    <rPh sb="24" eb="28">
      <t>シエンキンガク</t>
    </rPh>
    <rPh sb="32" eb="34">
      <t>サンシュツ</t>
    </rPh>
    <phoneticPr fontId="4"/>
  </si>
  <si>
    <t>1日当たりの売上高①に0.4をかけて1日当たりの支援金額【B】を算出</t>
    <rPh sb="1" eb="2">
      <t>ニチ</t>
    </rPh>
    <rPh sb="2" eb="3">
      <t>ア</t>
    </rPh>
    <rPh sb="6" eb="9">
      <t>ウリアゲダカ</t>
    </rPh>
    <rPh sb="19" eb="20">
      <t>ニチ</t>
    </rPh>
    <rPh sb="20" eb="21">
      <t>ア</t>
    </rPh>
    <rPh sb="24" eb="28">
      <t>シエンキンガク</t>
    </rPh>
    <rPh sb="32" eb="34">
      <t>サンシュツ</t>
    </rPh>
    <phoneticPr fontId="4"/>
  </si>
  <si>
    <t>1日当たりの売上高①に0.3をかけて1日当たりの支援金額を算出</t>
    <rPh sb="1" eb="2">
      <t>ニチ</t>
    </rPh>
    <rPh sb="2" eb="3">
      <t>ア</t>
    </rPh>
    <rPh sb="6" eb="8">
      <t>ウリアゲ</t>
    </rPh>
    <rPh sb="8" eb="9">
      <t>ダカ</t>
    </rPh>
    <rPh sb="19" eb="20">
      <t>ニチ</t>
    </rPh>
    <rPh sb="20" eb="21">
      <t>ア</t>
    </rPh>
    <rPh sb="24" eb="28">
      <t>シエンキンガク</t>
    </rPh>
    <rPh sb="29" eb="31">
      <t>サンシュツ</t>
    </rPh>
    <phoneticPr fontId="4"/>
  </si>
  <si>
    <t>1日当たりの減少額③に0.4をかけて1日当たりの支援金額を算出（上限20万円）</t>
    <rPh sb="1" eb="2">
      <t>ニチ</t>
    </rPh>
    <rPh sb="2" eb="3">
      <t>ア</t>
    </rPh>
    <rPh sb="6" eb="9">
      <t>ゲンショウガク</t>
    </rPh>
    <rPh sb="19" eb="20">
      <t>ニチ</t>
    </rPh>
    <rPh sb="20" eb="21">
      <t>ア</t>
    </rPh>
    <rPh sb="24" eb="28">
      <t>シエンキンガク</t>
    </rPh>
    <rPh sb="29" eb="31">
      <t>サンシュツ</t>
    </rPh>
    <rPh sb="32" eb="34">
      <t>ジョウゲン</t>
    </rPh>
    <rPh sb="36" eb="38">
      <t>マンエン</t>
    </rPh>
    <phoneticPr fontId="4"/>
  </si>
  <si>
    <t>1日当たりの減少額…⑥</t>
    <rPh sb="1" eb="2">
      <t>ニチ</t>
    </rPh>
    <rPh sb="2" eb="3">
      <t>ア</t>
    </rPh>
    <rPh sb="6" eb="9">
      <t>ゲンショウガク</t>
    </rPh>
    <phoneticPr fontId="4"/>
  </si>
  <si>
    <t>1日当たりの減少額⑥に0.4をかけて1日当たりの支援金額を算出</t>
    <rPh sb="1" eb="2">
      <t>ニチ</t>
    </rPh>
    <rPh sb="2" eb="3">
      <t>ア</t>
    </rPh>
    <rPh sb="6" eb="9">
      <t>ゲンショウガク</t>
    </rPh>
    <rPh sb="19" eb="20">
      <t>ニチ</t>
    </rPh>
    <rPh sb="20" eb="21">
      <t>ア</t>
    </rPh>
    <rPh sb="24" eb="28">
      <t>シエンキンガク</t>
    </rPh>
    <rPh sb="29" eb="31">
      <t>サンシュツ</t>
    </rPh>
    <phoneticPr fontId="4"/>
  </si>
  <si>
    <t>支援金額…⑦</t>
    <rPh sb="0" eb="4">
      <t>シエンキンガク</t>
    </rPh>
    <phoneticPr fontId="4"/>
  </si>
  <si>
    <t>支援金額⑦、支援金額⑧のいずれか低い額(上限額20万円)</t>
    <rPh sb="0" eb="4">
      <t>シエンキンガク</t>
    </rPh>
    <rPh sb="6" eb="10">
      <t>シエンキンガク</t>
    </rPh>
    <rPh sb="16" eb="17">
      <t>ヒク</t>
    </rPh>
    <rPh sb="18" eb="19">
      <t>ガク</t>
    </rPh>
    <rPh sb="20" eb="23">
      <t>ジョウゲンガク</t>
    </rPh>
    <rPh sb="25" eb="27">
      <t>マンエン</t>
    </rPh>
    <phoneticPr fontId="4"/>
  </si>
  <si>
    <t>小数点以下切り上げ</t>
    <phoneticPr fontId="4"/>
  </si>
  <si>
    <t>支援金額算出</t>
    <rPh sb="0" eb="2">
      <t>シエン</t>
    </rPh>
    <rPh sb="2" eb="4">
      <t>キンガク</t>
    </rPh>
    <rPh sb="4" eb="6">
      <t>サンシュツ</t>
    </rPh>
    <phoneticPr fontId="4"/>
  </si>
  <si>
    <t>第三者認証を取得した日</t>
    <rPh sb="0" eb="3">
      <t>ダイサンシャ</t>
    </rPh>
    <rPh sb="3" eb="5">
      <t>ニンショウ</t>
    </rPh>
    <rPh sb="6" eb="8">
      <t>シュトク</t>
    </rPh>
    <rPh sb="10" eb="11">
      <t>ヒ</t>
    </rPh>
    <phoneticPr fontId="3"/>
  </si>
  <si>
    <t>1日当たりの支援金額　</t>
    <rPh sb="1" eb="2">
      <t>ニチ</t>
    </rPh>
    <rPh sb="2" eb="3">
      <t>ア</t>
    </rPh>
    <rPh sb="6" eb="10">
      <t>シエンキンガク</t>
    </rPh>
    <phoneticPr fontId="4"/>
  </si>
  <si>
    <t>1日当たりの支援金額</t>
    <rPh sb="1" eb="2">
      <t>ニチ</t>
    </rPh>
    <rPh sb="2" eb="3">
      <t>ア</t>
    </rPh>
    <rPh sb="6" eb="10">
      <t>シエンキンガク</t>
    </rPh>
    <phoneticPr fontId="4"/>
  </si>
  <si>
    <t>※⑥＝①－⑤</t>
    <phoneticPr fontId="4"/>
  </si>
  <si>
    <t>上記期間の売上高</t>
    <rPh sb="0" eb="2">
      <t>ジョウキ</t>
    </rPh>
    <rPh sb="2" eb="4">
      <t>キカン</t>
    </rPh>
    <rPh sb="7" eb="8">
      <t>タカ</t>
    </rPh>
    <phoneticPr fontId="4"/>
  </si>
  <si>
    <t>参照期間の売上高</t>
    <rPh sb="0" eb="2">
      <t>サンショウ</t>
    </rPh>
    <rPh sb="2" eb="4">
      <t>キカン</t>
    </rPh>
    <rPh sb="5" eb="7">
      <t>ウリア</t>
    </rPh>
    <rPh sb="7" eb="8">
      <t>タカ</t>
    </rPh>
    <phoneticPr fontId="4"/>
  </si>
  <si>
    <t>●75,001円以上、250,000円以下の場合</t>
    <rPh sb="7" eb="8">
      <t>エン</t>
    </rPh>
    <rPh sb="8" eb="10">
      <t>イジョウ</t>
    </rPh>
    <rPh sb="18" eb="19">
      <t>エン</t>
    </rPh>
    <rPh sb="19" eb="21">
      <t>イカ</t>
    </rPh>
    <rPh sb="22" eb="24">
      <t>バアイ</t>
    </rPh>
    <phoneticPr fontId="4"/>
  </si>
  <si>
    <t>円</t>
    <rPh sb="0" eb="1">
      <t>エン</t>
    </rPh>
    <phoneticPr fontId="3"/>
  </si>
  <si>
    <t>総支給額（⑨＋⑩）</t>
    <rPh sb="0" eb="1">
      <t>ソウ</t>
    </rPh>
    <rPh sb="1" eb="4">
      <t>シキュウガク</t>
    </rPh>
    <phoneticPr fontId="3"/>
  </si>
  <si>
    <t>第三者認証を取得した日の前日までの総支給額…⑨</t>
    <rPh sb="0" eb="3">
      <t>ダイサンシャ</t>
    </rPh>
    <rPh sb="3" eb="5">
      <t>ニンショウ</t>
    </rPh>
    <rPh sb="6" eb="8">
      <t>シュトク</t>
    </rPh>
    <rPh sb="10" eb="11">
      <t>ヒ</t>
    </rPh>
    <rPh sb="12" eb="14">
      <t>ゼンジツ</t>
    </rPh>
    <rPh sb="17" eb="18">
      <t>ソウ</t>
    </rPh>
    <rPh sb="18" eb="20">
      <t>シキュウ</t>
    </rPh>
    <rPh sb="20" eb="21">
      <t>ガク</t>
    </rPh>
    <phoneticPr fontId="4"/>
  </si>
  <si>
    <t>第三者認証を取得した日以降の総支給額…⑩</t>
    <rPh sb="6" eb="8">
      <t>シュトク</t>
    </rPh>
    <rPh sb="11" eb="13">
      <t>イコウ</t>
    </rPh>
    <rPh sb="14" eb="15">
      <t>ソウ</t>
    </rPh>
    <rPh sb="15" eb="17">
      <t>シキュウ</t>
    </rPh>
    <rPh sb="17" eb="18">
      <t>ガク</t>
    </rPh>
    <phoneticPr fontId="3"/>
  </si>
  <si>
    <t>施設（店舗）名</t>
    <rPh sb="0" eb="2">
      <t>シセツ</t>
    </rPh>
    <rPh sb="3" eb="5">
      <t>テンポ</t>
    </rPh>
    <rPh sb="6" eb="7">
      <t>メイ</t>
    </rPh>
    <phoneticPr fontId="4"/>
  </si>
  <si>
    <t>＜認証前の期間＞</t>
    <rPh sb="1" eb="3">
      <t>ニンショウ</t>
    </rPh>
    <rPh sb="3" eb="4">
      <t>マエ</t>
    </rPh>
    <rPh sb="5" eb="7">
      <t>キカン</t>
    </rPh>
    <phoneticPr fontId="3"/>
  </si>
  <si>
    <t>＜認証後の期間＞</t>
    <rPh sb="1" eb="3">
      <t>ニンショウ</t>
    </rPh>
    <rPh sb="3" eb="4">
      <t>ゴ</t>
    </rPh>
    <rPh sb="5" eb="7">
      <t>キカン</t>
    </rPh>
    <phoneticPr fontId="3"/>
  </si>
  <si>
    <t>要請期間</t>
    <rPh sb="0" eb="2">
      <t>ヨウセイ</t>
    </rPh>
    <rPh sb="2" eb="4">
      <t>キカン</t>
    </rPh>
    <phoneticPr fontId="3"/>
  </si>
  <si>
    <t>開始日</t>
    <rPh sb="0" eb="3">
      <t>カイシビ</t>
    </rPh>
    <phoneticPr fontId="3"/>
  </si>
  <si>
    <t>終了日</t>
    <rPh sb="0" eb="3">
      <t>シュウリョウビ</t>
    </rPh>
    <phoneticPr fontId="3"/>
  </si>
  <si>
    <t>2019年、2020年又は2021年の2月～3月の1日当たりの飲食業の売上高（消費税及び地方消費税を除く）を計算してください。</t>
    <phoneticPr fontId="4"/>
  </si>
  <si>
    <t>2~3</t>
    <phoneticPr fontId="3"/>
  </si>
  <si>
    <t>★2022年2月21日から第三者認証を取得した日の前日まで</t>
    <rPh sb="5" eb="6">
      <t>ネン</t>
    </rPh>
    <rPh sb="7" eb="8">
      <t>ガツ</t>
    </rPh>
    <rPh sb="10" eb="11">
      <t>ニチ</t>
    </rPh>
    <rPh sb="13" eb="16">
      <t>ダイサンシャ</t>
    </rPh>
    <rPh sb="16" eb="18">
      <t>ニンショウ</t>
    </rPh>
    <rPh sb="19" eb="21">
      <t>シュトク</t>
    </rPh>
    <rPh sb="23" eb="24">
      <t>ヒ</t>
    </rPh>
    <rPh sb="25" eb="27">
      <t>ゼンジツ</t>
    </rPh>
    <phoneticPr fontId="3"/>
  </si>
  <si>
    <t>１日あたりの売上高①と比較して、2022年の2~3月の1日当たりの売上高の減少額が250,000円以下ですか？</t>
    <phoneticPr fontId="4"/>
  </si>
  <si>
    <t>2022年の2~3月の1日当たりの飲食業の売上高を計算してください。</t>
    <rPh sb="4" eb="5">
      <t>ネン</t>
    </rPh>
    <rPh sb="9" eb="10">
      <t>ガツ</t>
    </rPh>
    <rPh sb="12" eb="13">
      <t>ニチ</t>
    </rPh>
    <rPh sb="13" eb="14">
      <t>ア</t>
    </rPh>
    <rPh sb="17" eb="20">
      <t>インショクギョウ</t>
    </rPh>
    <rPh sb="21" eb="24">
      <t>ウリアゲダカ</t>
    </rPh>
    <rPh sb="25" eb="27">
      <t>ケイサン</t>
    </rPh>
    <phoneticPr fontId="4"/>
  </si>
  <si>
    <t>2022年の2~3月の売上高</t>
    <rPh sb="13" eb="14">
      <t>ダカ</t>
    </rPh>
    <phoneticPr fontId="4"/>
  </si>
  <si>
    <t>◆減少額が250,001円以上の場合</t>
    <rPh sb="1" eb="4">
      <t>ゲンショウガク</t>
    </rPh>
    <rPh sb="13" eb="15">
      <t>イジョウ</t>
    </rPh>
    <rPh sb="16" eb="18">
      <t>バアイ</t>
    </rPh>
    <phoneticPr fontId="4"/>
  </si>
  <si>
    <t>★第三者認証の取得日から2022年3月6日まで</t>
    <rPh sb="1" eb="4">
      <t>ダイサンシャ</t>
    </rPh>
    <rPh sb="4" eb="6">
      <t>ニンショウ</t>
    </rPh>
    <rPh sb="7" eb="9">
      <t>シュトク</t>
    </rPh>
    <rPh sb="9" eb="10">
      <t>ヒ</t>
    </rPh>
    <rPh sb="16" eb="17">
      <t>ネン</t>
    </rPh>
    <rPh sb="18" eb="19">
      <t>ツキ</t>
    </rPh>
    <rPh sb="20" eb="21">
      <t>ニチ</t>
    </rPh>
    <phoneticPr fontId="3"/>
  </si>
  <si>
    <t>◆減少額が187,501円以上の場合</t>
    <rPh sb="1" eb="4">
      <t>ゲンショウガク</t>
    </rPh>
    <rPh sb="13" eb="15">
      <t>イジョウ</t>
    </rPh>
    <rPh sb="16" eb="18">
      <t>バアイ</t>
    </rPh>
    <phoneticPr fontId="4"/>
  </si>
  <si>
    <t>１日あたりの売上高①と比較して、2022年の2~3月の1日当たりの売上高の減少額が187,500円以下ですか？</t>
    <phoneticPr fontId="4"/>
  </si>
  <si>
    <t>※2019年2~3月　59日
　2020年2~3月　60日
　2021年2~3月　59日</t>
    <rPh sb="5" eb="6">
      <t>ネン</t>
    </rPh>
    <rPh sb="9" eb="10">
      <t>ツキ</t>
    </rPh>
    <rPh sb="13" eb="14">
      <t>ニチ</t>
    </rPh>
    <rPh sb="20" eb="21">
      <t>ネン</t>
    </rPh>
    <rPh sb="24" eb="25">
      <t>ツキ</t>
    </rPh>
    <rPh sb="28" eb="29">
      <t>ニチ</t>
    </rPh>
    <rPh sb="35" eb="36">
      <t>ネン</t>
    </rPh>
    <rPh sb="39" eb="40">
      <t>ツキ</t>
    </rPh>
    <rPh sb="43" eb="44">
      <t>ニチ</t>
    </rPh>
    <phoneticPr fontId="3"/>
  </si>
  <si>
    <t>暦日数※</t>
    <rPh sb="0" eb="1">
      <t>レキ</t>
    </rPh>
    <rPh sb="1" eb="3">
      <t>ニッスウ</t>
    </rPh>
    <phoneticPr fontId="3"/>
  </si>
  <si>
    <t>日＝</t>
    <rPh sb="0" eb="1">
      <t>ニチ</t>
    </rPh>
    <phoneticPr fontId="3"/>
  </si>
  <si>
    <t>☆2019年2月2日以降に営業を始めた施設（店舗）は次の計算式により、1日当たりの売上高①を計算することも可能です。</t>
    <rPh sb="5" eb="6">
      <t>ネン</t>
    </rPh>
    <rPh sb="7" eb="8">
      <t>ガツ</t>
    </rPh>
    <rPh sb="9" eb="10">
      <t>ニチ</t>
    </rPh>
    <rPh sb="10" eb="12">
      <t>イコウ</t>
    </rPh>
    <rPh sb="13" eb="15">
      <t>エイギョウ</t>
    </rPh>
    <rPh sb="16" eb="17">
      <t>ハジ</t>
    </rPh>
    <rPh sb="19" eb="21">
      <t>シセツ</t>
    </rPh>
    <rPh sb="22" eb="24">
      <t>テンポ</t>
    </rPh>
    <rPh sb="26" eb="27">
      <t>ツギ</t>
    </rPh>
    <rPh sb="28" eb="31">
      <t>ケイサンシキ</t>
    </rPh>
    <rPh sb="36" eb="37">
      <t>ニチ</t>
    </rPh>
    <rPh sb="41" eb="44">
      <t>ウリアゲダカ</t>
    </rPh>
    <rPh sb="46" eb="48">
      <t>ケイサン</t>
    </rPh>
    <rPh sb="53" eb="55">
      <t>カノウ</t>
    </rPh>
    <phoneticPr fontId="4"/>
  </si>
  <si>
    <t>1日当たりの減少額…⑤</t>
    <rPh sb="1" eb="2">
      <t>ニチ</t>
    </rPh>
    <rPh sb="2" eb="3">
      <t>ア</t>
    </rPh>
    <rPh sb="6" eb="9">
      <t>ゲンショウガク</t>
    </rPh>
    <phoneticPr fontId="4"/>
  </si>
  <si>
    <t>まん延防止等重点措置協力支援金（飲食店等）【令和４年２～３月分】申請書【協力支援金額の計算手順】</t>
    <rPh sb="36" eb="38">
      <t>キョウリョク</t>
    </rPh>
    <rPh sb="38" eb="40">
      <t>シエン</t>
    </rPh>
    <rPh sb="40" eb="42">
      <t>キンガク</t>
    </rPh>
    <rPh sb="43" eb="45">
      <t>ケイサン</t>
    </rPh>
    <rPh sb="45" eb="47">
      <t>テジュン</t>
    </rPh>
    <phoneticPr fontId="4"/>
  </si>
  <si>
    <r>
      <rPr>
        <u/>
        <sz val="16"/>
        <rFont val="HG創英角ﾎﾟｯﾌﾟ体"/>
        <family val="3"/>
        <charset val="128"/>
      </rPr>
      <t>要請期間中に第三者認証を取得し、認証日から認証店Ａ</t>
    </r>
    <r>
      <rPr>
        <b/>
        <sz val="8"/>
        <rFont val="游ゴシック"/>
        <family val="3"/>
        <charset val="128"/>
      </rPr>
      <t>※１</t>
    </r>
    <r>
      <rPr>
        <b/>
        <sz val="12"/>
        <rFont val="游ゴシック"/>
        <family val="3"/>
        <charset val="128"/>
      </rPr>
      <t xml:space="preserve">として営業した場合
</t>
    </r>
    <r>
      <rPr>
        <u/>
        <sz val="12"/>
        <rFont val="游ゴシック"/>
        <family val="3"/>
        <charset val="128"/>
      </rPr>
      <t>注意）要請期間中に第三者認証を取得し、認証日から認証店Ｂ</t>
    </r>
    <r>
      <rPr>
        <u/>
        <sz val="8"/>
        <rFont val="游ゴシック"/>
        <family val="3"/>
        <charset val="128"/>
      </rPr>
      <t>※2</t>
    </r>
    <r>
      <rPr>
        <u/>
        <sz val="12"/>
        <rFont val="游ゴシック"/>
        <family val="3"/>
        <charset val="128"/>
      </rPr>
      <t>として営業した場合は
様式1-3-イを使用してください。</t>
    </r>
    <r>
      <rPr>
        <b/>
        <sz val="12"/>
        <rFont val="游ゴシック"/>
        <family val="3"/>
        <charset val="128"/>
      </rPr>
      <t xml:space="preserve">
</t>
    </r>
    <r>
      <rPr>
        <sz val="8"/>
        <rFont val="游ゴシック"/>
        <family val="3"/>
        <charset val="128"/>
      </rPr>
      <t>※1:21時までの営業時短（酒類提供11～20時まで） ※2:20時までの営業時短（酒類提供停止）</t>
    </r>
    <rPh sb="37" eb="39">
      <t>チュウイ</t>
    </rPh>
    <rPh sb="61" eb="64">
      <t>ニンショウテン</t>
    </rPh>
    <rPh sb="70" eb="72">
      <t>エイギョウ</t>
    </rPh>
    <rPh sb="74" eb="76">
      <t>バアイ</t>
    </rPh>
    <rPh sb="78" eb="80">
      <t>ヨウシキ</t>
    </rPh>
    <rPh sb="86" eb="88">
      <t>シヨウ</t>
    </rPh>
    <rPh sb="129" eb="130">
      <t>ジ</t>
    </rPh>
    <rPh sb="133" eb="135">
      <t>エイギョウ</t>
    </rPh>
    <rPh sb="135" eb="137">
      <t>ジタン</t>
    </rPh>
    <rPh sb="138" eb="139">
      <t>サケ</t>
    </rPh>
    <rPh sb="139" eb="140">
      <t>ルイ</t>
    </rPh>
    <rPh sb="140" eb="142">
      <t>テイキョウ</t>
    </rPh>
    <rPh sb="142" eb="144">
      <t>テイシ</t>
    </rPh>
    <phoneticPr fontId="3"/>
  </si>
  <si>
    <t xml:space="preserve">÷ </t>
    <phoneticPr fontId="4"/>
  </si>
  <si>
    <t>暦日数★</t>
    <rPh sb="0" eb="1">
      <t>レキ</t>
    </rPh>
    <rPh sb="1" eb="3">
      <t>ニッスウ</t>
    </rPh>
    <phoneticPr fontId="3"/>
  </si>
  <si>
    <t>★開店日が2022年2月1日以前→59日　2022年2月2日以降→開店日から3月31日までの暦日数</t>
    <rPh sb="1" eb="4">
      <t>カイテンビ</t>
    </rPh>
    <rPh sb="9" eb="10">
      <t>ネン</t>
    </rPh>
    <rPh sb="11" eb="12">
      <t>ガツ</t>
    </rPh>
    <rPh sb="13" eb="14">
      <t>ニチ</t>
    </rPh>
    <rPh sb="14" eb="16">
      <t>イゼン</t>
    </rPh>
    <rPh sb="19" eb="20">
      <t>ニチ</t>
    </rPh>
    <rPh sb="30" eb="32">
      <t>イコウ</t>
    </rPh>
    <rPh sb="33" eb="36">
      <t>カイテンビ</t>
    </rPh>
    <rPh sb="39" eb="40">
      <t>ガツ</t>
    </rPh>
    <rPh sb="42" eb="43">
      <t>ニチ</t>
    </rPh>
    <rPh sb="46" eb="47">
      <t>レキ</t>
    </rPh>
    <rPh sb="47" eb="49">
      <t>ニッスウ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</si>
</sst>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#,##0.0_ "/>
    <numFmt numFmtId="179" formatCode="0_);[Red]\(0\)"/>
  </numFmts>
  <fonts count="3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color theme="1"/>
      <name val="Meiryo UI"/>
      <family val="2"/>
      <charset val="128"/>
    </font>
    <font>
      <sz val="6"/>
      <name val="游ゴシック"/>
      <family val="2"/>
      <charset val="128"/>
      <scheme val="minor"/>
    </font>
    <font>
      <sz val="6"/>
      <name val="Meiryo UI"/>
      <family val="2"/>
      <charset val="128"/>
    </font>
    <font>
      <sz val="9"/>
      <name val="游ゴシック"/>
      <family val="3"/>
      <charset val="128"/>
    </font>
    <font>
      <sz val="8"/>
      <name val="游ゴシック"/>
      <family val="3"/>
      <charset val="128"/>
    </font>
    <font>
      <sz val="11"/>
      <name val="游ゴシック"/>
      <family val="3"/>
      <charset val="128"/>
    </font>
    <font>
      <b/>
      <sz val="9"/>
      <name val="游ゴシック"/>
      <family val="3"/>
      <charset val="128"/>
    </font>
    <font>
      <sz val="9"/>
      <name val="Meiryo UI"/>
      <family val="2"/>
      <charset val="128"/>
    </font>
    <font>
      <b/>
      <sz val="14"/>
      <color theme="0"/>
      <name val="游ゴシック"/>
      <family val="3"/>
      <charset val="128"/>
    </font>
    <font>
      <b/>
      <sz val="14"/>
      <color theme="0"/>
      <name val="Meiryo UI"/>
      <family val="2"/>
      <charset val="128"/>
    </font>
    <font>
      <sz val="10"/>
      <name val="游ゴシック"/>
      <family val="3"/>
      <charset val="128"/>
    </font>
    <font>
      <sz val="16"/>
      <name val="游ゴシック"/>
      <family val="3"/>
      <charset val="128"/>
    </font>
    <font>
      <b/>
      <sz val="16"/>
      <name val="游ゴシック"/>
      <family val="3"/>
      <charset val="128"/>
    </font>
    <font>
      <b/>
      <sz val="12"/>
      <name val="游ゴシック"/>
      <family val="3"/>
      <charset val="128"/>
    </font>
    <font>
      <b/>
      <sz val="8"/>
      <name val="游ゴシック"/>
      <family val="3"/>
      <charset val="128"/>
    </font>
    <font>
      <u/>
      <sz val="12"/>
      <name val="游ゴシック"/>
      <family val="3"/>
      <charset val="128"/>
    </font>
    <font>
      <u/>
      <sz val="8"/>
      <name val="游ゴシック"/>
      <family val="3"/>
      <charset val="128"/>
    </font>
    <font>
      <i/>
      <sz val="11"/>
      <name val="ＤＦ特太ゴシック体"/>
      <family val="3"/>
      <charset val="128"/>
    </font>
    <font>
      <sz val="11"/>
      <name val="ＤＦ特太ゴシック体"/>
      <family val="3"/>
      <charset val="128"/>
    </font>
    <font>
      <b/>
      <sz val="11"/>
      <name val="游ゴシック"/>
      <family val="3"/>
      <charset val="128"/>
    </font>
    <font>
      <sz val="16"/>
      <name val="Meiryo UI"/>
      <family val="2"/>
      <charset val="128"/>
    </font>
    <font>
      <sz val="14"/>
      <color theme="0"/>
      <name val="Meiryo UI"/>
      <family val="2"/>
      <charset val="128"/>
    </font>
    <font>
      <sz val="9"/>
      <color theme="1"/>
      <name val="游ゴシック"/>
      <family val="3"/>
      <charset val="128"/>
    </font>
    <font>
      <b/>
      <sz val="9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i/>
      <sz val="11"/>
      <color theme="1"/>
      <name val="ＤＦ特太ゴシック体"/>
      <family val="3"/>
      <charset val="128"/>
    </font>
    <font>
      <u/>
      <sz val="16"/>
      <name val="HG創英角ﾎﾟｯﾌﾟ体"/>
      <family val="3"/>
      <charset val="128"/>
    </font>
    <font>
      <b/>
      <sz val="9"/>
      <name val="Meiryo UI"/>
      <family val="2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28">
    <border>
      <left/>
      <right/>
      <top/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2" applyFont="1">
      <alignment vertical="center"/>
    </xf>
    <xf numFmtId="0" fontId="5" fillId="0" borderId="7" xfId="2" applyFont="1" applyBorder="1">
      <alignment vertical="center"/>
    </xf>
    <xf numFmtId="0" fontId="5" fillId="0" borderId="0" xfId="2" applyFont="1" applyBorder="1">
      <alignment vertical="center"/>
    </xf>
    <xf numFmtId="0" fontId="6" fillId="0" borderId="0" xfId="2" applyFont="1" applyBorder="1">
      <alignment vertical="center"/>
    </xf>
    <xf numFmtId="0" fontId="5" fillId="0" borderId="8" xfId="2" applyFont="1" applyBorder="1">
      <alignment vertical="center"/>
    </xf>
    <xf numFmtId="0" fontId="6" fillId="0" borderId="0" xfId="2" applyFont="1" applyBorder="1" applyAlignment="1">
      <alignment vertical="center"/>
    </xf>
    <xf numFmtId="0" fontId="6" fillId="0" borderId="0" xfId="2" applyFont="1">
      <alignment vertical="center"/>
    </xf>
    <xf numFmtId="0" fontId="7" fillId="0" borderId="0" xfId="2" applyFont="1">
      <alignment vertical="center"/>
    </xf>
    <xf numFmtId="0" fontId="6" fillId="0" borderId="20" xfId="2" applyFont="1" applyBorder="1">
      <alignment vertical="center"/>
    </xf>
    <xf numFmtId="0" fontId="6" fillId="0" borderId="21" xfId="2" applyFont="1" applyBorder="1">
      <alignment vertical="center"/>
    </xf>
    <xf numFmtId="0" fontId="5" fillId="3" borderId="0" xfId="2" applyFont="1" applyFill="1">
      <alignment vertical="center"/>
    </xf>
    <xf numFmtId="0" fontId="5" fillId="3" borderId="0" xfId="2" applyFont="1" applyFill="1" applyProtection="1">
      <alignment vertical="center"/>
    </xf>
    <xf numFmtId="0" fontId="5" fillId="3" borderId="20" xfId="2" applyFont="1" applyFill="1" applyBorder="1" applyProtection="1">
      <alignment vertical="center"/>
    </xf>
    <xf numFmtId="0" fontId="5" fillId="3" borderId="0" xfId="2" applyFont="1" applyFill="1" applyBorder="1" applyProtection="1">
      <alignment vertical="center"/>
    </xf>
    <xf numFmtId="0" fontId="5" fillId="3" borderId="21" xfId="2" applyFont="1" applyFill="1" applyBorder="1" applyProtection="1">
      <alignment vertical="center"/>
    </xf>
    <xf numFmtId="0" fontId="8" fillId="3" borderId="0" xfId="2" applyFont="1" applyFill="1" applyBorder="1" applyProtection="1">
      <alignment vertical="center"/>
    </xf>
    <xf numFmtId="0" fontId="5" fillId="0" borderId="20" xfId="2" applyFont="1" applyBorder="1">
      <alignment vertical="center"/>
    </xf>
    <xf numFmtId="0" fontId="8" fillId="0" borderId="0" xfId="2" applyFont="1" applyBorder="1">
      <alignment vertical="center"/>
    </xf>
    <xf numFmtId="0" fontId="5" fillId="0" borderId="21" xfId="2" applyFont="1" applyBorder="1">
      <alignment vertical="center"/>
    </xf>
    <xf numFmtId="0" fontId="5" fillId="0" borderId="0" xfId="2" applyFont="1" applyFill="1" applyBorder="1">
      <alignment vertical="center"/>
    </xf>
    <xf numFmtId="0" fontId="5" fillId="0" borderId="0" xfId="2" applyFont="1" applyFill="1" applyBorder="1" applyAlignment="1">
      <alignment vertical="center"/>
    </xf>
    <xf numFmtId="0" fontId="5" fillId="5" borderId="23" xfId="2" applyFont="1" applyFill="1" applyBorder="1">
      <alignment vertical="center"/>
    </xf>
    <xf numFmtId="0" fontId="5" fillId="5" borderId="24" xfId="2" applyFont="1" applyFill="1" applyBorder="1">
      <alignment vertical="center"/>
    </xf>
    <xf numFmtId="0" fontId="5" fillId="2" borderId="0" xfId="2" applyFont="1" applyFill="1" applyBorder="1" applyProtection="1">
      <alignment vertical="center"/>
    </xf>
    <xf numFmtId="0" fontId="5" fillId="8" borderId="23" xfId="2" applyFont="1" applyFill="1" applyBorder="1">
      <alignment vertical="center"/>
    </xf>
    <xf numFmtId="0" fontId="5" fillId="8" borderId="15" xfId="2" applyFont="1" applyFill="1" applyBorder="1">
      <alignment vertical="center"/>
    </xf>
    <xf numFmtId="0" fontId="7" fillId="0" borderId="0" xfId="2" applyFont="1" applyBorder="1">
      <alignment vertical="center"/>
    </xf>
    <xf numFmtId="0" fontId="7" fillId="3" borderId="0" xfId="2" applyFont="1" applyFill="1">
      <alignment vertical="center"/>
    </xf>
    <xf numFmtId="0" fontId="13" fillId="0" borderId="0" xfId="2" applyFont="1">
      <alignment vertical="center"/>
    </xf>
    <xf numFmtId="0" fontId="13" fillId="0" borderId="0" xfId="2" applyFont="1" applyAlignment="1">
      <alignment vertical="center"/>
    </xf>
    <xf numFmtId="0" fontId="14" fillId="0" borderId="0" xfId="2" applyFont="1" applyFill="1" applyBorder="1" applyAlignment="1">
      <alignment horizontal="center" vertical="center"/>
    </xf>
    <xf numFmtId="0" fontId="13" fillId="0" borderId="0" xfId="2" applyFont="1" applyFill="1">
      <alignment vertical="center"/>
    </xf>
    <xf numFmtId="0" fontId="13" fillId="0" borderId="0" xfId="2" applyFont="1" applyFill="1" applyAlignment="1">
      <alignment vertical="center"/>
    </xf>
    <xf numFmtId="0" fontId="7" fillId="0" borderId="0" xfId="2" applyFont="1" applyFill="1" applyBorder="1" applyAlignment="1">
      <alignment horizontal="center" vertical="center"/>
    </xf>
    <xf numFmtId="0" fontId="9" fillId="0" borderId="0" xfId="2" applyFont="1" applyFill="1" applyBorder="1" applyAlignment="1">
      <alignment vertical="center"/>
    </xf>
    <xf numFmtId="0" fontId="19" fillId="0" borderId="0" xfId="2" applyNumberFormat="1" applyFont="1" applyFill="1" applyBorder="1" applyAlignment="1" applyProtection="1">
      <alignment horizontal="center" vertical="center"/>
      <protection locked="0"/>
    </xf>
    <xf numFmtId="0" fontId="7" fillId="0" borderId="0" xfId="2" applyNumberFormat="1" applyFont="1" applyFill="1" applyBorder="1" applyAlignment="1" applyProtection="1">
      <alignment horizontal="center" vertical="center"/>
      <protection locked="0"/>
    </xf>
    <xf numFmtId="0" fontId="7" fillId="0" borderId="0" xfId="2" applyFont="1" applyFill="1">
      <alignment vertical="center"/>
    </xf>
    <xf numFmtId="0" fontId="5" fillId="8" borderId="24" xfId="2" applyFont="1" applyFill="1" applyBorder="1">
      <alignment vertical="center"/>
    </xf>
    <xf numFmtId="0" fontId="5" fillId="8" borderId="22" xfId="2" applyFont="1" applyFill="1" applyBorder="1">
      <alignment vertical="center"/>
    </xf>
    <xf numFmtId="0" fontId="9" fillId="0" borderId="0" xfId="2" applyFont="1" applyBorder="1" applyAlignment="1">
      <alignment vertical="center"/>
    </xf>
    <xf numFmtId="0" fontId="7" fillId="0" borderId="19" xfId="2" applyFont="1" applyBorder="1">
      <alignment vertical="center"/>
    </xf>
    <xf numFmtId="0" fontId="7" fillId="0" borderId="18" xfId="2" applyFont="1" applyBorder="1">
      <alignment vertical="center"/>
    </xf>
    <xf numFmtId="0" fontId="7" fillId="0" borderId="17" xfId="2" applyFont="1" applyBorder="1">
      <alignment vertical="center"/>
    </xf>
    <xf numFmtId="0" fontId="7" fillId="0" borderId="21" xfId="2" applyFont="1" applyBorder="1">
      <alignment vertical="center"/>
    </xf>
    <xf numFmtId="0" fontId="7" fillId="0" borderId="0" xfId="2" applyFont="1" applyBorder="1" applyAlignment="1">
      <alignment horizontal="center" vertical="center"/>
    </xf>
    <xf numFmtId="176" fontId="7" fillId="0" borderId="0" xfId="2" applyNumberFormat="1" applyFont="1" applyBorder="1" applyAlignment="1">
      <alignment horizontal="center" vertical="center"/>
    </xf>
    <xf numFmtId="0" fontId="7" fillId="0" borderId="20" xfId="2" applyFont="1" applyBorder="1">
      <alignment vertical="center"/>
    </xf>
    <xf numFmtId="0" fontId="7" fillId="0" borderId="16" xfId="2" applyFont="1" applyBorder="1">
      <alignment vertical="center"/>
    </xf>
    <xf numFmtId="0" fontId="7" fillId="0" borderId="15" xfId="2" applyFont="1" applyBorder="1">
      <alignment vertical="center"/>
    </xf>
    <xf numFmtId="0" fontId="7" fillId="0" borderId="14" xfId="2" applyFont="1" applyBorder="1">
      <alignment vertical="center"/>
    </xf>
    <xf numFmtId="0" fontId="21" fillId="0" borderId="0" xfId="2" applyFont="1" applyFill="1">
      <alignment vertical="center"/>
    </xf>
    <xf numFmtId="0" fontId="7" fillId="0" borderId="0" xfId="2" applyFont="1" applyAlignment="1">
      <alignment horizontal="right" vertical="center"/>
    </xf>
    <xf numFmtId="0" fontId="5" fillId="0" borderId="0" xfId="2" applyFont="1" applyAlignment="1">
      <alignment horizontal="right" vertical="center"/>
    </xf>
    <xf numFmtId="0" fontId="5" fillId="0" borderId="0" xfId="2" applyFont="1" applyBorder="1" applyAlignment="1">
      <alignment vertical="center"/>
    </xf>
    <xf numFmtId="0" fontId="6" fillId="0" borderId="0" xfId="2" applyFont="1" applyAlignment="1">
      <alignment horizontal="right" vertical="center"/>
    </xf>
    <xf numFmtId="0" fontId="7" fillId="0" borderId="13" xfId="2" applyFont="1" applyBorder="1" applyAlignment="1">
      <alignment vertical="center"/>
    </xf>
    <xf numFmtId="0" fontId="7" fillId="0" borderId="0" xfId="2" applyFont="1" applyBorder="1" applyAlignment="1">
      <alignment vertical="center"/>
    </xf>
    <xf numFmtId="0" fontId="7" fillId="0" borderId="0" xfId="2" applyFont="1" applyBorder="1" applyAlignment="1">
      <alignment horizontal="right" vertical="center"/>
    </xf>
    <xf numFmtId="0" fontId="6" fillId="0" borderId="0" xfId="2" applyFont="1" applyBorder="1" applyAlignment="1">
      <alignment vertical="top"/>
    </xf>
    <xf numFmtId="0" fontId="5" fillId="5" borderId="22" xfId="2" applyFont="1" applyFill="1" applyBorder="1">
      <alignment vertical="center"/>
    </xf>
    <xf numFmtId="3" fontId="7" fillId="0" borderId="0" xfId="2" applyNumberFormat="1" applyFont="1" applyFill="1" applyBorder="1" applyAlignment="1">
      <alignment horizontal="center" vertical="center"/>
    </xf>
    <xf numFmtId="0" fontId="5" fillId="0" borderId="0" xfId="2" applyFont="1" applyBorder="1" applyAlignment="1">
      <alignment vertical="top"/>
    </xf>
    <xf numFmtId="0" fontId="7" fillId="0" borderId="11" xfId="2" applyFont="1" applyBorder="1">
      <alignment vertical="center"/>
    </xf>
    <xf numFmtId="0" fontId="7" fillId="0" borderId="10" xfId="2" applyFont="1" applyBorder="1">
      <alignment vertical="center"/>
    </xf>
    <xf numFmtId="0" fontId="7" fillId="0" borderId="9" xfId="2" applyFont="1" applyBorder="1">
      <alignment vertical="center"/>
    </xf>
    <xf numFmtId="0" fontId="6" fillId="0" borderId="8" xfId="2" applyFont="1" applyBorder="1">
      <alignment vertical="center"/>
    </xf>
    <xf numFmtId="0" fontId="22" fillId="0" borderId="0" xfId="2" applyFont="1" applyBorder="1" applyAlignment="1">
      <alignment vertical="center"/>
    </xf>
    <xf numFmtId="0" fontId="6" fillId="0" borderId="7" xfId="2" applyFont="1" applyBorder="1">
      <alignment vertical="center"/>
    </xf>
    <xf numFmtId="0" fontId="7" fillId="0" borderId="8" xfId="2" applyFont="1" applyBorder="1">
      <alignment vertical="center"/>
    </xf>
    <xf numFmtId="176" fontId="14" fillId="0" borderId="4" xfId="2" applyNumberFormat="1" applyFont="1" applyBorder="1" applyAlignment="1">
      <alignment vertical="center"/>
    </xf>
    <xf numFmtId="0" fontId="22" fillId="0" borderId="2" xfId="2" applyFont="1" applyBorder="1" applyAlignment="1">
      <alignment vertical="center"/>
    </xf>
    <xf numFmtId="0" fontId="7" fillId="0" borderId="7" xfId="2" applyFont="1" applyBorder="1">
      <alignment vertical="center"/>
    </xf>
    <xf numFmtId="176" fontId="5" fillId="0" borderId="0" xfId="2" applyNumberFormat="1" applyFont="1" applyFill="1" applyBorder="1" applyAlignment="1">
      <alignment horizontal="left" vertical="center"/>
    </xf>
    <xf numFmtId="176" fontId="7" fillId="0" borderId="0" xfId="2" applyNumberFormat="1" applyFont="1" applyFill="1" applyBorder="1" applyAlignment="1">
      <alignment horizontal="center" vertical="center"/>
    </xf>
    <xf numFmtId="176" fontId="6" fillId="0" borderId="0" xfId="2" applyNumberFormat="1" applyFont="1" applyBorder="1" applyAlignment="1">
      <alignment vertical="center"/>
    </xf>
    <xf numFmtId="0" fontId="7" fillId="0" borderId="0" xfId="2" applyFont="1" applyFill="1" applyBorder="1">
      <alignment vertical="center"/>
    </xf>
    <xf numFmtId="176" fontId="21" fillId="0" borderId="0" xfId="2" applyNumberFormat="1" applyFont="1" applyFill="1" applyBorder="1" applyAlignment="1">
      <alignment horizontal="center" vertical="center"/>
    </xf>
    <xf numFmtId="176" fontId="14" fillId="0" borderId="0" xfId="2" applyNumberFormat="1" applyFont="1" applyBorder="1" applyAlignment="1">
      <alignment vertical="center"/>
    </xf>
    <xf numFmtId="38" fontId="22" fillId="0" borderId="0" xfId="1" applyFont="1" applyBorder="1" applyAlignment="1">
      <alignment horizontal="center" vertical="center"/>
    </xf>
    <xf numFmtId="0" fontId="7" fillId="0" borderId="6" xfId="2" applyFont="1" applyBorder="1">
      <alignment vertical="center"/>
    </xf>
    <xf numFmtId="0" fontId="7" fillId="0" borderId="5" xfId="2" applyFont="1" applyBorder="1">
      <alignment vertical="center"/>
    </xf>
    <xf numFmtId="0" fontId="7" fillId="0" borderId="1" xfId="2" applyFont="1" applyBorder="1">
      <alignment vertical="center"/>
    </xf>
    <xf numFmtId="0" fontId="21" fillId="0" borderId="0" xfId="2" applyFont="1" applyFill="1" applyBorder="1">
      <alignment vertical="center"/>
    </xf>
    <xf numFmtId="56" fontId="7" fillId="0" borderId="0" xfId="2" applyNumberFormat="1" applyFont="1">
      <alignment vertical="center"/>
    </xf>
    <xf numFmtId="0" fontId="24" fillId="2" borderId="27" xfId="2" applyFont="1" applyFill="1" applyBorder="1" applyAlignment="1" applyProtection="1">
      <alignment vertical="center"/>
      <protection locked="0"/>
    </xf>
    <xf numFmtId="0" fontId="7" fillId="6" borderId="27" xfId="2" applyFont="1" applyFill="1" applyBorder="1" applyProtection="1">
      <alignment vertical="center"/>
      <protection locked="0"/>
    </xf>
    <xf numFmtId="0" fontId="21" fillId="6" borderId="27" xfId="2" applyFont="1" applyFill="1" applyBorder="1" applyAlignment="1" applyProtection="1">
      <alignment horizontal="center" vertical="center"/>
      <protection locked="0"/>
    </xf>
    <xf numFmtId="0" fontId="9" fillId="0" borderId="23" xfId="2" applyFont="1" applyFill="1" applyBorder="1" applyAlignment="1">
      <alignment vertical="center"/>
    </xf>
    <xf numFmtId="0" fontId="27" fillId="0" borderId="0" xfId="2" applyFont="1">
      <alignment vertical="center"/>
    </xf>
    <xf numFmtId="0" fontId="26" fillId="0" borderId="0" xfId="2" applyFont="1">
      <alignment vertical="center"/>
    </xf>
    <xf numFmtId="0" fontId="26" fillId="0" borderId="13" xfId="2" applyFont="1" applyBorder="1" applyAlignment="1">
      <alignment vertical="center"/>
    </xf>
    <xf numFmtId="0" fontId="26" fillId="0" borderId="0" xfId="2" applyFont="1" applyAlignment="1">
      <alignment vertical="center"/>
    </xf>
    <xf numFmtId="0" fontId="27" fillId="0" borderId="0" xfId="2" applyFont="1" applyBorder="1" applyAlignment="1">
      <alignment vertical="center"/>
    </xf>
    <xf numFmtId="177" fontId="7" fillId="0" borderId="4" xfId="2" applyNumberFormat="1" applyFont="1" applyBorder="1" applyAlignment="1">
      <alignment horizontal="center" vertical="center"/>
    </xf>
    <xf numFmtId="177" fontId="7" fillId="0" borderId="3" xfId="2" applyNumberFormat="1" applyFont="1" applyBorder="1" applyAlignment="1">
      <alignment horizontal="center" vertical="center"/>
    </xf>
    <xf numFmtId="177" fontId="7" fillId="0" borderId="2" xfId="2" applyNumberFormat="1" applyFont="1" applyBorder="1" applyAlignment="1">
      <alignment horizontal="center" vertical="center"/>
    </xf>
    <xf numFmtId="3" fontId="7" fillId="4" borderId="4" xfId="2" applyNumberFormat="1" applyFont="1" applyFill="1" applyBorder="1" applyAlignment="1">
      <alignment horizontal="center" vertical="center"/>
    </xf>
    <xf numFmtId="3" fontId="7" fillId="4" borderId="3" xfId="2" applyNumberFormat="1" applyFont="1" applyFill="1" applyBorder="1" applyAlignment="1">
      <alignment horizontal="center" vertical="center"/>
    </xf>
    <xf numFmtId="3" fontId="7" fillId="4" borderId="2" xfId="2" applyNumberFormat="1" applyFont="1" applyFill="1" applyBorder="1" applyAlignment="1">
      <alignment horizontal="center" vertical="center"/>
    </xf>
    <xf numFmtId="0" fontId="26" fillId="0" borderId="4" xfId="2" applyFont="1" applyFill="1" applyBorder="1" applyAlignment="1">
      <alignment horizontal="center" vertical="center"/>
    </xf>
    <xf numFmtId="0" fontId="26" fillId="0" borderId="3" xfId="2" applyFont="1" applyFill="1" applyBorder="1" applyAlignment="1">
      <alignment horizontal="center" vertical="center"/>
    </xf>
    <xf numFmtId="0" fontId="26" fillId="0" borderId="2" xfId="2" applyFont="1" applyFill="1" applyBorder="1" applyAlignment="1">
      <alignment horizontal="center" vertical="center"/>
    </xf>
    <xf numFmtId="0" fontId="26" fillId="0" borderId="13" xfId="2" applyFont="1" applyBorder="1" applyAlignment="1">
      <alignment horizontal="center" vertical="center"/>
    </xf>
    <xf numFmtId="0" fontId="26" fillId="0" borderId="12" xfId="2" applyFont="1" applyBorder="1" applyAlignment="1">
      <alignment horizontal="center" vertical="center"/>
    </xf>
    <xf numFmtId="176" fontId="26" fillId="0" borderId="4" xfId="2" applyNumberFormat="1" applyFont="1" applyBorder="1" applyAlignment="1">
      <alignment horizontal="center" vertical="center"/>
    </xf>
    <xf numFmtId="176" fontId="26" fillId="0" borderId="3" xfId="2" applyNumberFormat="1" applyFont="1" applyBorder="1" applyAlignment="1">
      <alignment horizontal="center" vertical="center"/>
    </xf>
    <xf numFmtId="176" fontId="26" fillId="0" borderId="2" xfId="2" applyNumberFormat="1" applyFont="1" applyBorder="1" applyAlignment="1">
      <alignment horizontal="center" vertical="center"/>
    </xf>
    <xf numFmtId="177" fontId="26" fillId="0" borderId="4" xfId="2" applyNumberFormat="1" applyFont="1" applyBorder="1" applyAlignment="1">
      <alignment horizontal="center" vertical="center"/>
    </xf>
    <xf numFmtId="177" fontId="26" fillId="0" borderId="3" xfId="2" applyNumberFormat="1" applyFont="1" applyBorder="1" applyAlignment="1">
      <alignment horizontal="center" vertical="center"/>
    </xf>
    <xf numFmtId="177" fontId="26" fillId="0" borderId="2" xfId="2" applyNumberFormat="1" applyFont="1" applyBorder="1" applyAlignment="1">
      <alignment horizontal="center" vertical="center"/>
    </xf>
    <xf numFmtId="0" fontId="25" fillId="6" borderId="4" xfId="2" applyFont="1" applyFill="1" applyBorder="1" applyAlignment="1" applyProtection="1">
      <alignment horizontal="center" vertical="center"/>
      <protection locked="0"/>
    </xf>
    <xf numFmtId="0" fontId="25" fillId="6" borderId="2" xfId="2" applyFont="1" applyFill="1" applyBorder="1" applyAlignment="1" applyProtection="1">
      <alignment horizontal="center" vertical="center"/>
      <protection locked="0"/>
    </xf>
    <xf numFmtId="0" fontId="7" fillId="0" borderId="0" xfId="2" applyFont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178" fontId="7" fillId="0" borderId="4" xfId="2" applyNumberFormat="1" applyFont="1" applyBorder="1" applyAlignment="1">
      <alignment horizontal="center" vertical="center"/>
    </xf>
    <xf numFmtId="178" fontId="7" fillId="0" borderId="3" xfId="2" applyNumberFormat="1" applyFont="1" applyBorder="1" applyAlignment="1">
      <alignment horizontal="center" vertical="center"/>
    </xf>
    <xf numFmtId="178" fontId="7" fillId="0" borderId="2" xfId="2" applyNumberFormat="1" applyFont="1" applyBorder="1" applyAlignment="1">
      <alignment horizontal="center" vertical="center"/>
    </xf>
    <xf numFmtId="177" fontId="7" fillId="4" borderId="4" xfId="2" applyNumberFormat="1" applyFont="1" applyFill="1" applyBorder="1" applyAlignment="1">
      <alignment horizontal="center" vertical="center"/>
    </xf>
    <xf numFmtId="177" fontId="7" fillId="4" borderId="3" xfId="2" applyNumberFormat="1" applyFont="1" applyFill="1" applyBorder="1" applyAlignment="1">
      <alignment horizontal="center" vertical="center"/>
    </xf>
    <xf numFmtId="177" fontId="7" fillId="4" borderId="2" xfId="2" applyNumberFormat="1" applyFont="1" applyFill="1" applyBorder="1" applyAlignment="1">
      <alignment horizontal="center" vertical="center"/>
    </xf>
    <xf numFmtId="176" fontId="7" fillId="4" borderId="4" xfId="2" applyNumberFormat="1" applyFont="1" applyFill="1" applyBorder="1" applyAlignment="1">
      <alignment horizontal="center" vertical="center"/>
    </xf>
    <xf numFmtId="176" fontId="7" fillId="4" borderId="3" xfId="2" applyNumberFormat="1" applyFont="1" applyFill="1" applyBorder="1" applyAlignment="1">
      <alignment horizontal="center" vertical="center"/>
    </xf>
    <xf numFmtId="176" fontId="7" fillId="4" borderId="2" xfId="2" applyNumberFormat="1" applyFont="1" applyFill="1" applyBorder="1" applyAlignment="1">
      <alignment horizontal="center" vertical="center"/>
    </xf>
    <xf numFmtId="0" fontId="8" fillId="2" borderId="0" xfId="2" applyFont="1" applyFill="1" applyBorder="1" applyAlignment="1" applyProtection="1">
      <alignment horizontal="center" vertical="center"/>
    </xf>
    <xf numFmtId="0" fontId="5" fillId="2" borderId="0" xfId="2" applyFont="1" applyFill="1" applyBorder="1" applyAlignment="1" applyProtection="1">
      <alignment horizontal="center" vertical="center"/>
    </xf>
    <xf numFmtId="0" fontId="26" fillId="2" borderId="4" xfId="2" applyFont="1" applyFill="1" applyBorder="1" applyAlignment="1">
      <alignment horizontal="center" vertical="center"/>
    </xf>
    <xf numFmtId="0" fontId="26" fillId="2" borderId="3" xfId="2" applyFont="1" applyFill="1" applyBorder="1" applyAlignment="1">
      <alignment horizontal="center" vertical="center"/>
    </xf>
    <xf numFmtId="0" fontId="26" fillId="2" borderId="2" xfId="2" applyFont="1" applyFill="1" applyBorder="1" applyAlignment="1">
      <alignment horizontal="center" vertical="center"/>
    </xf>
    <xf numFmtId="0" fontId="5" fillId="3" borderId="0" xfId="2" applyFont="1" applyFill="1" applyBorder="1" applyAlignment="1" applyProtection="1">
      <alignment horizontal="left" vertical="center" wrapText="1"/>
    </xf>
    <xf numFmtId="0" fontId="5" fillId="3" borderId="4" xfId="2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0" fontId="5" fillId="2" borderId="4" xfId="2" applyFont="1" applyFill="1" applyBorder="1" applyAlignment="1" applyProtection="1">
      <alignment horizontal="center" vertical="center"/>
      <protection locked="0"/>
    </xf>
    <xf numFmtId="0" fontId="5" fillId="2" borderId="2" xfId="2" applyFont="1" applyFill="1" applyBorder="1" applyAlignment="1" applyProtection="1">
      <alignment horizontal="center" vertical="center"/>
      <protection locked="0"/>
    </xf>
    <xf numFmtId="0" fontId="5" fillId="3" borderId="0" xfId="2" applyFont="1" applyFill="1" applyBorder="1" applyAlignment="1" applyProtection="1">
      <alignment horizontal="left" wrapText="1"/>
    </xf>
    <xf numFmtId="0" fontId="5" fillId="3" borderId="26" xfId="2" applyFont="1" applyFill="1" applyBorder="1" applyAlignment="1" applyProtection="1">
      <alignment horizontal="left" wrapText="1"/>
    </xf>
    <xf numFmtId="176" fontId="7" fillId="0" borderId="4" xfId="2" applyNumberFormat="1" applyFont="1" applyFill="1" applyBorder="1" applyAlignment="1">
      <alignment horizontal="center" vertical="center"/>
    </xf>
    <xf numFmtId="176" fontId="7" fillId="0" borderId="3" xfId="2" applyNumberFormat="1" applyFont="1" applyFill="1" applyBorder="1" applyAlignment="1">
      <alignment horizontal="center" vertical="center"/>
    </xf>
    <xf numFmtId="176" fontId="7" fillId="0" borderId="2" xfId="2" applyNumberFormat="1" applyFont="1" applyFill="1" applyBorder="1" applyAlignment="1">
      <alignment horizontal="center" vertical="center"/>
    </xf>
    <xf numFmtId="176" fontId="21" fillId="0" borderId="4" xfId="2" applyNumberFormat="1" applyFont="1" applyFill="1" applyBorder="1" applyAlignment="1">
      <alignment horizontal="center" vertical="center"/>
    </xf>
    <xf numFmtId="176" fontId="21" fillId="0" borderId="3" xfId="2" applyNumberFormat="1" applyFont="1" applyFill="1" applyBorder="1" applyAlignment="1">
      <alignment horizontal="center" vertical="center"/>
    </xf>
    <xf numFmtId="176" fontId="21" fillId="0" borderId="2" xfId="2" applyNumberFormat="1" applyFont="1" applyFill="1" applyBorder="1" applyAlignment="1">
      <alignment horizontal="center" vertical="center"/>
    </xf>
    <xf numFmtId="38" fontId="22" fillId="0" borderId="3" xfId="1" applyFont="1" applyBorder="1" applyAlignment="1">
      <alignment horizontal="center" vertical="center"/>
    </xf>
    <xf numFmtId="176" fontId="21" fillId="3" borderId="4" xfId="2" applyNumberFormat="1" applyFont="1" applyFill="1" applyBorder="1" applyAlignment="1" applyProtection="1">
      <alignment horizontal="center" vertical="center"/>
      <protection locked="0"/>
    </xf>
    <xf numFmtId="176" fontId="21" fillId="3" borderId="3" xfId="2" applyNumberFormat="1" applyFont="1" applyFill="1" applyBorder="1" applyAlignment="1" applyProtection="1">
      <alignment horizontal="center" vertical="center"/>
      <protection locked="0"/>
    </xf>
    <xf numFmtId="176" fontId="21" fillId="3" borderId="2" xfId="2" applyNumberFormat="1" applyFont="1" applyFill="1" applyBorder="1" applyAlignment="1" applyProtection="1">
      <alignment horizontal="center" vertical="center"/>
      <protection locked="0"/>
    </xf>
    <xf numFmtId="176" fontId="7" fillId="0" borderId="4" xfId="2" applyNumberFormat="1" applyFont="1" applyBorder="1" applyAlignment="1">
      <alignment horizontal="center" vertical="center"/>
    </xf>
    <xf numFmtId="176" fontId="7" fillId="0" borderId="3" xfId="2" applyNumberFormat="1" applyFont="1" applyBorder="1" applyAlignment="1">
      <alignment horizontal="center" vertical="center"/>
    </xf>
    <xf numFmtId="176" fontId="7" fillId="0" borderId="2" xfId="2" applyNumberFormat="1" applyFont="1" applyBorder="1" applyAlignment="1">
      <alignment horizontal="center" vertical="center"/>
    </xf>
    <xf numFmtId="176" fontId="28" fillId="3" borderId="4" xfId="2" applyNumberFormat="1" applyFont="1" applyFill="1" applyBorder="1" applyAlignment="1" applyProtection="1">
      <alignment horizontal="center" vertical="center"/>
      <protection locked="0"/>
    </xf>
    <xf numFmtId="176" fontId="28" fillId="3" borderId="3" xfId="2" applyNumberFormat="1" applyFont="1" applyFill="1" applyBorder="1" applyAlignment="1" applyProtection="1">
      <alignment horizontal="center" vertical="center"/>
      <protection locked="0"/>
    </xf>
    <xf numFmtId="176" fontId="28" fillId="3" borderId="2" xfId="2" applyNumberFormat="1" applyFont="1" applyFill="1" applyBorder="1" applyAlignment="1" applyProtection="1">
      <alignment horizontal="center" vertical="center"/>
      <protection locked="0"/>
    </xf>
    <xf numFmtId="176" fontId="28" fillId="2" borderId="4" xfId="2" applyNumberFormat="1" applyFont="1" applyFill="1" applyBorder="1" applyAlignment="1" applyProtection="1">
      <alignment horizontal="center" vertical="center"/>
      <protection locked="0"/>
    </xf>
    <xf numFmtId="176" fontId="28" fillId="2" borderId="3" xfId="2" applyNumberFormat="1" applyFont="1" applyFill="1" applyBorder="1" applyAlignment="1" applyProtection="1">
      <alignment horizontal="center" vertical="center"/>
      <protection locked="0"/>
    </xf>
    <xf numFmtId="176" fontId="28" fillId="2" borderId="2" xfId="2" applyNumberFormat="1" applyFont="1" applyFill="1" applyBorder="1" applyAlignment="1" applyProtection="1">
      <alignment horizontal="center" vertical="center"/>
      <protection locked="0"/>
    </xf>
    <xf numFmtId="0" fontId="7" fillId="3" borderId="0" xfId="2" applyFont="1" applyFill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0" fillId="7" borderId="13" xfId="2" applyFont="1" applyFill="1" applyBorder="1" applyAlignment="1">
      <alignment horizontal="center" vertical="center"/>
    </xf>
    <xf numFmtId="0" fontId="10" fillId="7" borderId="0" xfId="2" applyFont="1" applyFill="1" applyBorder="1" applyAlignment="1">
      <alignment horizontal="center" vertical="center"/>
    </xf>
    <xf numFmtId="0" fontId="11" fillId="7" borderId="0" xfId="2" applyFont="1" applyFill="1" applyBorder="1" applyAlignment="1">
      <alignment vertical="center"/>
    </xf>
    <xf numFmtId="0" fontId="23" fillId="0" borderId="0" xfId="2" applyFont="1" applyAlignment="1">
      <alignment vertical="center"/>
    </xf>
    <xf numFmtId="0" fontId="19" fillId="2" borderId="25" xfId="2" applyNumberFormat="1" applyFont="1" applyFill="1" applyBorder="1" applyAlignment="1" applyProtection="1">
      <alignment horizontal="center" vertical="center"/>
      <protection locked="0"/>
    </xf>
    <xf numFmtId="0" fontId="7" fillId="2" borderId="25" xfId="2" applyNumberFormat="1" applyFont="1" applyFill="1" applyBorder="1" applyAlignment="1" applyProtection="1">
      <alignment horizontal="center" vertical="center"/>
      <protection locked="0"/>
    </xf>
    <xf numFmtId="0" fontId="5" fillId="6" borderId="4" xfId="2" applyFont="1" applyFill="1" applyBorder="1" applyAlignment="1" applyProtection="1">
      <alignment horizontal="center" vertical="center"/>
      <protection locked="0"/>
    </xf>
    <xf numFmtId="0" fontId="5" fillId="6" borderId="3" xfId="2" applyFont="1" applyFill="1" applyBorder="1" applyAlignment="1" applyProtection="1">
      <alignment horizontal="center" vertical="center"/>
      <protection locked="0"/>
    </xf>
    <xf numFmtId="0" fontId="5" fillId="6" borderId="2" xfId="2" applyFont="1" applyFill="1" applyBorder="1" applyAlignment="1" applyProtection="1">
      <alignment horizontal="center" vertical="center"/>
      <protection locked="0"/>
    </xf>
    <xf numFmtId="0" fontId="5" fillId="0" borderId="0" xfId="2" applyFont="1" applyFill="1" applyBorder="1" applyAlignment="1">
      <alignment horizontal="center" vertical="center"/>
    </xf>
    <xf numFmtId="0" fontId="12" fillId="0" borderId="0" xfId="2" applyFont="1" applyAlignment="1">
      <alignment horizontal="left" vertical="center" wrapText="1"/>
    </xf>
    <xf numFmtId="0" fontId="5" fillId="0" borderId="0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horizontal="left" vertical="center" wrapText="1"/>
    </xf>
    <xf numFmtId="176" fontId="20" fillId="2" borderId="4" xfId="2" applyNumberFormat="1" applyFont="1" applyFill="1" applyBorder="1" applyAlignment="1" applyProtection="1">
      <alignment horizontal="center" vertical="center"/>
      <protection locked="0"/>
    </xf>
    <xf numFmtId="176" fontId="20" fillId="2" borderId="3" xfId="2" applyNumberFormat="1" applyFont="1" applyFill="1" applyBorder="1" applyAlignment="1" applyProtection="1">
      <alignment horizontal="center" vertical="center"/>
      <protection locked="0"/>
    </xf>
    <xf numFmtId="176" fontId="20" fillId="2" borderId="2" xfId="2" applyNumberFormat="1" applyFont="1" applyFill="1" applyBorder="1" applyAlignment="1" applyProtection="1">
      <alignment horizontal="center" vertical="center"/>
      <protection locked="0"/>
    </xf>
    <xf numFmtId="0" fontId="7" fillId="0" borderId="4" xfId="2" applyFont="1" applyFill="1" applyBorder="1" applyAlignment="1">
      <alignment horizontal="center" vertical="center"/>
    </xf>
    <xf numFmtId="0" fontId="7" fillId="0" borderId="2" xfId="2" applyFont="1" applyFill="1" applyBorder="1" applyAlignment="1">
      <alignment horizontal="center" vertical="center"/>
    </xf>
    <xf numFmtId="176" fontId="7" fillId="2" borderId="4" xfId="2" applyNumberFormat="1" applyFont="1" applyFill="1" applyBorder="1" applyAlignment="1" applyProtection="1">
      <alignment horizontal="center" vertical="center"/>
      <protection locked="0"/>
    </xf>
    <xf numFmtId="176" fontId="7" fillId="2" borderId="3" xfId="2" applyNumberFormat="1" applyFont="1" applyFill="1" applyBorder="1" applyAlignment="1" applyProtection="1">
      <alignment horizontal="center" vertical="center"/>
      <protection locked="0"/>
    </xf>
    <xf numFmtId="176" fontId="7" fillId="2" borderId="2" xfId="2" applyNumberFormat="1" applyFont="1" applyFill="1" applyBorder="1" applyAlignment="1" applyProtection="1">
      <alignment horizontal="center" vertical="center"/>
      <protection locked="0"/>
    </xf>
    <xf numFmtId="0" fontId="7" fillId="0" borderId="0" xfId="2" applyFont="1" applyBorder="1" applyAlignment="1">
      <alignment horizontal="center" vertical="center"/>
    </xf>
    <xf numFmtId="179" fontId="26" fillId="0" borderId="4" xfId="2" applyNumberFormat="1" applyFont="1" applyFill="1" applyBorder="1" applyAlignment="1" applyProtection="1">
      <alignment horizontal="center" vertical="center"/>
    </xf>
    <xf numFmtId="179" fontId="26" fillId="0" borderId="3" xfId="2" applyNumberFormat="1" applyFont="1" applyFill="1" applyBorder="1" applyAlignment="1" applyProtection="1">
      <alignment horizontal="center" vertical="center"/>
    </xf>
    <xf numFmtId="179" fontId="26" fillId="0" borderId="2" xfId="2" applyNumberFormat="1" applyFont="1" applyFill="1" applyBorder="1" applyAlignment="1" applyProtection="1">
      <alignment horizontal="center" vertical="center"/>
    </xf>
    <xf numFmtId="0" fontId="8" fillId="3" borderId="0" xfId="2" applyFont="1" applyFill="1" applyBorder="1" applyAlignment="1" applyProtection="1">
      <alignment horizontal="center" vertical="center" wrapText="1"/>
    </xf>
    <xf numFmtId="0" fontId="8" fillId="3" borderId="0" xfId="2" applyFont="1" applyFill="1" applyBorder="1" applyAlignment="1" applyProtection="1">
      <alignment horizontal="left" vertical="center" wrapText="1"/>
    </xf>
    <xf numFmtId="0" fontId="8" fillId="3" borderId="20" xfId="2" applyFont="1" applyFill="1" applyBorder="1" applyAlignment="1" applyProtection="1">
      <alignment horizontal="left" vertical="center" wrapText="1"/>
    </xf>
    <xf numFmtId="0" fontId="24" fillId="2" borderId="4" xfId="2" applyFont="1" applyFill="1" applyBorder="1" applyAlignment="1" applyProtection="1">
      <alignment horizontal="center" vertical="center"/>
      <protection locked="0"/>
    </xf>
    <xf numFmtId="0" fontId="24" fillId="2" borderId="2" xfId="2" applyFont="1" applyFill="1" applyBorder="1" applyAlignment="1" applyProtection="1">
      <alignment horizontal="center" vertical="center"/>
      <protection locked="0"/>
    </xf>
    <xf numFmtId="0" fontId="21" fillId="5" borderId="25" xfId="2" applyFont="1" applyFill="1" applyBorder="1" applyAlignment="1">
      <alignment horizontal="center" vertical="center" shrinkToFit="1"/>
    </xf>
    <xf numFmtId="0" fontId="30" fillId="5" borderId="25" xfId="2" applyFont="1" applyFill="1" applyBorder="1" applyAlignment="1">
      <alignment vertical="center" shrinkToFi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25525</xdr:colOff>
      <xdr:row>1</xdr:row>
      <xdr:rowOff>204631</xdr:rowOff>
    </xdr:from>
    <xdr:to>
      <xdr:col>36</xdr:col>
      <xdr:colOff>111250</xdr:colOff>
      <xdr:row>2</xdr:row>
      <xdr:rowOff>243416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005108" y="204631"/>
          <a:ext cx="1218142" cy="28220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+mn-ea"/>
              <a:ea typeface="+mn-ea"/>
            </a:rPr>
            <a:t>＜様式</a:t>
          </a:r>
          <a:r>
            <a:rPr kumimoji="1" lang="en-US" altLang="ja-JP" sz="900">
              <a:solidFill>
                <a:sysClr val="windowText" lastClr="000000"/>
              </a:solidFill>
              <a:latin typeface="+mn-ea"/>
              <a:ea typeface="+mn-ea"/>
            </a:rPr>
            <a:t>1-3-</a:t>
          </a:r>
          <a:r>
            <a:rPr kumimoji="1" lang="ja-JP" altLang="en-US" sz="900" b="1" u="sng">
              <a:solidFill>
                <a:sysClr val="windowText" lastClr="000000"/>
              </a:solidFill>
              <a:latin typeface="+mn-ea"/>
              <a:ea typeface="+mn-ea"/>
            </a:rPr>
            <a:t>ウ</a:t>
          </a:r>
          <a:r>
            <a:rPr kumimoji="1" lang="ja-JP" altLang="en-US" sz="900">
              <a:solidFill>
                <a:sysClr val="windowText" lastClr="000000"/>
              </a:solidFill>
              <a:latin typeface="+mn-ea"/>
              <a:ea typeface="+mn-ea"/>
            </a:rPr>
            <a:t>＞①</a:t>
          </a:r>
          <a:endParaRPr kumimoji="1" lang="en-US" altLang="ja-JP" sz="9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endParaRPr kumimoji="1" lang="ja-JP" altLang="en-US" sz="9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7</xdr:col>
      <xdr:colOff>51223</xdr:colOff>
      <xdr:row>93</xdr:row>
      <xdr:rowOff>101177</xdr:rowOff>
    </xdr:from>
    <xdr:to>
      <xdr:col>26</xdr:col>
      <xdr:colOff>95885</xdr:colOff>
      <xdr:row>94</xdr:row>
      <xdr:rowOff>120226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310640" y="19722677"/>
          <a:ext cx="3865245" cy="262466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黄色のセル以外は計算式が入っています。</a:t>
          </a:r>
        </a:p>
      </xdr:txBody>
    </xdr:sp>
    <xdr:clientData/>
  </xdr:twoCellAnchor>
  <xdr:twoCellAnchor>
    <xdr:from>
      <xdr:col>32</xdr:col>
      <xdr:colOff>222250</xdr:colOff>
      <xdr:row>41</xdr:row>
      <xdr:rowOff>169333</xdr:rowOff>
    </xdr:from>
    <xdr:to>
      <xdr:col>35</xdr:col>
      <xdr:colOff>31750</xdr:colOff>
      <xdr:row>44</xdr:row>
      <xdr:rowOff>42333</xdr:rowOff>
    </xdr:to>
    <xdr:sp macro="" textlink="">
      <xdr:nvSpPr>
        <xdr:cNvPr id="6" name="下矢印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6477000" y="10287000"/>
          <a:ext cx="486833" cy="486833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106330</xdr:colOff>
      <xdr:row>45</xdr:row>
      <xdr:rowOff>5913</xdr:rowOff>
    </xdr:from>
    <xdr:to>
      <xdr:col>35</xdr:col>
      <xdr:colOff>106765</xdr:colOff>
      <xdr:row>46</xdr:row>
      <xdr:rowOff>22411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877359" y="11547972"/>
          <a:ext cx="1412377" cy="31905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+mn-ea"/>
              <a:ea typeface="+mn-ea"/>
            </a:rPr>
            <a:t>＜様式</a:t>
          </a:r>
          <a:r>
            <a:rPr kumimoji="1" lang="en-US" altLang="ja-JP" sz="900">
              <a:solidFill>
                <a:sysClr val="windowText" lastClr="000000"/>
              </a:solidFill>
              <a:latin typeface="+mn-ea"/>
              <a:ea typeface="+mn-ea"/>
            </a:rPr>
            <a:t>1-3-</a:t>
          </a:r>
          <a:r>
            <a:rPr kumimoji="1" lang="ja-JP" altLang="en-US" sz="900" b="1" u="sng">
              <a:solidFill>
                <a:sysClr val="windowText" lastClr="000000"/>
              </a:solidFill>
              <a:latin typeface="+mn-ea"/>
              <a:ea typeface="+mn-ea"/>
            </a:rPr>
            <a:t>ウ</a:t>
          </a:r>
          <a:r>
            <a:rPr kumimoji="1" lang="ja-JP" altLang="en-US" sz="900">
              <a:solidFill>
                <a:sysClr val="windowText" lastClr="000000"/>
              </a:solidFill>
              <a:latin typeface="+mn-ea"/>
              <a:ea typeface="+mn-ea"/>
            </a:rPr>
            <a:t>＞②</a:t>
          </a:r>
          <a:endParaRPr kumimoji="1" lang="en-US" altLang="ja-JP" sz="9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endParaRPr kumimoji="1" lang="ja-JP" altLang="en-US" sz="9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32</xdr:col>
      <xdr:colOff>268942</xdr:colOff>
      <xdr:row>34</xdr:row>
      <xdr:rowOff>145675</xdr:rowOff>
    </xdr:from>
    <xdr:to>
      <xdr:col>36</xdr:col>
      <xdr:colOff>134470</xdr:colOff>
      <xdr:row>41</xdr:row>
      <xdr:rowOff>100853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577854" y="9334499"/>
          <a:ext cx="918881" cy="1535207"/>
        </a:xfrm>
        <a:prstGeom prst="rect">
          <a:avLst/>
        </a:prstGeom>
        <a:ln/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第三者認証の取得以降の支援金額の算出は次頁になります。</a:t>
          </a:r>
        </a:p>
      </xdr:txBody>
    </xdr:sp>
    <xdr:clientData/>
  </xdr:twoCellAnchor>
  <xdr:twoCellAnchor>
    <xdr:from>
      <xdr:col>27</xdr:col>
      <xdr:colOff>11206</xdr:colOff>
      <xdr:row>0</xdr:row>
      <xdr:rowOff>0</xdr:rowOff>
    </xdr:from>
    <xdr:to>
      <xdr:col>36</xdr:col>
      <xdr:colOff>56031</xdr:colOff>
      <xdr:row>1</xdr:row>
      <xdr:rowOff>38100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5244353" y="0"/>
          <a:ext cx="2173943" cy="273424"/>
        </a:xfrm>
        <a:prstGeom prst="rect">
          <a:avLst/>
        </a:prstGeom>
        <a:ln/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+mn-ea"/>
              <a:ea typeface="+mn-ea"/>
            </a:rPr>
            <a:t>様式</a:t>
          </a:r>
          <a:r>
            <a:rPr kumimoji="1" lang="en-US" altLang="ja-JP" sz="1100">
              <a:latin typeface="+mn-ea"/>
              <a:ea typeface="+mn-ea"/>
            </a:rPr>
            <a:t>1-3-</a:t>
          </a:r>
          <a:r>
            <a:rPr kumimoji="1" lang="ja-JP" altLang="en-US" sz="1100">
              <a:latin typeface="+mn-ea"/>
              <a:ea typeface="+mn-ea"/>
            </a:rPr>
            <a:t>ウは二頁となります。</a:t>
          </a:r>
          <a:endParaRPr kumimoji="1" lang="en-US" altLang="ja-JP" sz="1100">
            <a:latin typeface="+mn-ea"/>
            <a:ea typeface="+mn-ea"/>
          </a:endParaRPr>
        </a:p>
      </xdr:txBody>
    </xdr:sp>
    <xdr:clientData/>
  </xdr:twoCellAnchor>
  <xdr:twoCellAnchor>
    <xdr:from>
      <xdr:col>4</xdr:col>
      <xdr:colOff>122764</xdr:colOff>
      <xdr:row>46</xdr:row>
      <xdr:rowOff>287867</xdr:rowOff>
    </xdr:from>
    <xdr:to>
      <xdr:col>37</xdr:col>
      <xdr:colOff>19049</xdr:colOff>
      <xdr:row>48</xdr:row>
      <xdr:rowOff>19050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932389" y="12070292"/>
          <a:ext cx="6678085" cy="236008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tIns="0" rIns="36000" bIns="0" rtlCol="0" anchor="ctr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従来（通常）の営業終了時間が</a:t>
          </a:r>
          <a:r>
            <a:rPr kumimoji="1" lang="en-US" altLang="ja-JP" sz="800">
              <a:solidFill>
                <a:sysClr val="windowText" lastClr="000000"/>
              </a:solidFill>
            </a:rPr>
            <a:t>20</a:t>
          </a:r>
          <a:r>
            <a:rPr kumimoji="1" lang="ja-JP" altLang="en-US" sz="800">
              <a:solidFill>
                <a:sysClr val="windowText" lastClr="000000"/>
              </a:solidFill>
            </a:rPr>
            <a:t>時すぎ、</a:t>
          </a:r>
          <a:r>
            <a:rPr kumimoji="1" lang="en-US" altLang="ja-JP" sz="800">
              <a:solidFill>
                <a:sysClr val="windowText" lastClr="000000"/>
              </a:solidFill>
            </a:rPr>
            <a:t>21</a:t>
          </a:r>
          <a:r>
            <a:rPr kumimoji="1" lang="ja-JP" altLang="en-US" sz="800">
              <a:solidFill>
                <a:sysClr val="windowText" lastClr="000000"/>
              </a:solidFill>
            </a:rPr>
            <a:t>時まで（認証取得日以降の期間は協力支援金の対象外（</a:t>
          </a:r>
          <a:r>
            <a:rPr kumimoji="1" lang="en-US" altLang="ja-JP" sz="800">
              <a:solidFill>
                <a:sysClr val="windowText" lastClr="000000"/>
              </a:solidFill>
            </a:rPr>
            <a:t>【E】</a:t>
          </a:r>
          <a:r>
            <a:rPr kumimoji="1" lang="ja-JP" altLang="en-US" sz="800">
              <a:solidFill>
                <a:sysClr val="windowText" lastClr="000000"/>
              </a:solidFill>
            </a:rPr>
            <a:t>～</a:t>
          </a:r>
          <a:r>
            <a:rPr kumimoji="1" lang="en-US" altLang="ja-JP" sz="800">
              <a:solidFill>
                <a:sysClr val="windowText" lastClr="000000"/>
              </a:solidFill>
            </a:rPr>
            <a:t>【H】</a:t>
          </a:r>
          <a:r>
            <a:rPr kumimoji="1" lang="ja-JP" altLang="en-US" sz="800">
              <a:solidFill>
                <a:sysClr val="windowText" lastClr="000000"/>
              </a:solidFill>
            </a:rPr>
            <a:t>は０円）となります。）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123824</xdr:colOff>
      <xdr:row>48</xdr:row>
      <xdr:rowOff>166159</xdr:rowOff>
    </xdr:from>
    <xdr:to>
      <xdr:col>20</xdr:col>
      <xdr:colOff>57150</xdr:colOff>
      <xdr:row>50</xdr:row>
      <xdr:rowOff>19050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933449" y="12453409"/>
          <a:ext cx="2828926" cy="214841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tIns="0" rIns="36000" bIns="0" rtlCol="0" anchor="ctr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従来（通常）の営業終了時間が</a:t>
          </a:r>
          <a:r>
            <a:rPr kumimoji="1" lang="en-US" altLang="ja-JP" sz="800">
              <a:solidFill>
                <a:sysClr val="windowText" lastClr="000000"/>
              </a:solidFill>
            </a:rPr>
            <a:t>21</a:t>
          </a:r>
          <a:r>
            <a:rPr kumimoji="1" lang="ja-JP" altLang="en-US" sz="800">
              <a:solidFill>
                <a:sysClr val="windowText" lastClr="000000"/>
              </a:solidFill>
            </a:rPr>
            <a:t>時を超えている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76200</xdr:colOff>
      <xdr:row>46</xdr:row>
      <xdr:rowOff>20108</xdr:rowOff>
    </xdr:from>
    <xdr:to>
      <xdr:col>22</xdr:col>
      <xdr:colOff>34926</xdr:colOff>
      <xdr:row>46</xdr:row>
      <xdr:rowOff>202141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76200" y="11802533"/>
          <a:ext cx="3940176" cy="182033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従来（通常）の営業終了時間について、該当する方にチェックをいれてください。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33618</xdr:colOff>
      <xdr:row>14</xdr:row>
      <xdr:rowOff>11206</xdr:rowOff>
    </xdr:from>
    <xdr:to>
      <xdr:col>33</xdr:col>
      <xdr:colOff>159490</xdr:colOff>
      <xdr:row>15</xdr:row>
      <xdr:rowOff>89257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92206" y="3753971"/>
          <a:ext cx="6401166" cy="1534815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次のいずれかを選択</a:t>
          </a:r>
          <a:endParaRPr kumimoji="1" lang="en-US" altLang="ja-JP" sz="8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●</a:t>
          </a:r>
          <a:r>
            <a:rPr kumimoji="1" lang="en-US" altLang="ja-JP" sz="800">
              <a:solidFill>
                <a:sysClr val="windowText" lastClr="000000"/>
              </a:solidFill>
            </a:rPr>
            <a:t>2021</a:t>
          </a:r>
          <a:r>
            <a:rPr kumimoji="1" lang="ja-JP" altLang="en-US" sz="800">
              <a:solidFill>
                <a:sysClr val="windowText" lastClr="000000"/>
              </a:solidFill>
            </a:rPr>
            <a:t>年</a:t>
          </a:r>
          <a:r>
            <a:rPr kumimoji="1" lang="en-US" altLang="ja-JP" sz="800">
              <a:solidFill>
                <a:sysClr val="windowText" lastClr="000000"/>
              </a:solidFill>
            </a:rPr>
            <a:t>2</a:t>
          </a:r>
          <a:r>
            <a:rPr kumimoji="1" lang="ja-JP" altLang="en-US" sz="800">
              <a:solidFill>
                <a:sysClr val="windowText" lastClr="000000"/>
              </a:solidFill>
            </a:rPr>
            <a:t>月</a:t>
          </a:r>
          <a:r>
            <a:rPr kumimoji="1" lang="en-US" altLang="ja-JP" sz="800">
              <a:solidFill>
                <a:sysClr val="windowText" lastClr="000000"/>
              </a:solidFill>
            </a:rPr>
            <a:t>2</a:t>
          </a:r>
          <a:r>
            <a:rPr kumimoji="1" lang="ja-JP" altLang="en-US" sz="800">
              <a:solidFill>
                <a:sysClr val="windowText" lastClr="000000"/>
              </a:solidFill>
            </a:rPr>
            <a:t>日から</a:t>
          </a:r>
          <a:r>
            <a:rPr kumimoji="1" lang="en-US" altLang="ja-JP" sz="800">
              <a:solidFill>
                <a:sysClr val="windowText" lastClr="000000"/>
              </a:solidFill>
            </a:rPr>
            <a:t>2022</a:t>
          </a:r>
          <a:r>
            <a:rPr kumimoji="1" lang="ja-JP" altLang="en-US" sz="800">
              <a:solidFill>
                <a:sysClr val="windowText" lastClr="000000"/>
              </a:solidFill>
            </a:rPr>
            <a:t>年</a:t>
          </a:r>
          <a:r>
            <a:rPr kumimoji="1" lang="en-US" altLang="ja-JP" sz="800">
              <a:solidFill>
                <a:sysClr val="windowText" lastClr="000000"/>
              </a:solidFill>
            </a:rPr>
            <a:t>2</a:t>
          </a:r>
          <a:r>
            <a:rPr kumimoji="1" lang="ja-JP" altLang="en-US" sz="800">
              <a:solidFill>
                <a:sysClr val="windowText" lastClr="000000"/>
              </a:solidFill>
            </a:rPr>
            <a:t>月</a:t>
          </a:r>
          <a:r>
            <a:rPr kumimoji="1" lang="en-US" altLang="ja-JP" sz="800">
              <a:solidFill>
                <a:sysClr val="windowText" lastClr="000000"/>
              </a:solidFill>
            </a:rPr>
            <a:t>20</a:t>
          </a:r>
          <a:r>
            <a:rPr kumimoji="1" lang="ja-JP" altLang="en-US" sz="800">
              <a:solidFill>
                <a:sysClr val="windowText" lastClr="000000"/>
              </a:solidFill>
            </a:rPr>
            <a:t>日までの間に開店の場合</a:t>
          </a:r>
          <a:endParaRPr kumimoji="1" lang="en-US" altLang="ja-JP" sz="8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800">
              <a:solidFill>
                <a:sysClr val="windowText" lastClr="000000"/>
              </a:solidFill>
            </a:rPr>
            <a:t>A1</a:t>
          </a:r>
          <a:r>
            <a:rPr kumimoji="1" lang="ja-JP" altLang="en-US" sz="800">
              <a:solidFill>
                <a:sysClr val="windowText" lastClr="000000"/>
              </a:solidFill>
            </a:rPr>
            <a:t>：開店から</a:t>
          </a:r>
          <a:r>
            <a:rPr kumimoji="1" lang="en-US" altLang="ja-JP" sz="800">
              <a:solidFill>
                <a:sysClr val="windowText" lastClr="000000"/>
              </a:solidFill>
            </a:rPr>
            <a:t>2022</a:t>
          </a:r>
          <a:r>
            <a:rPr kumimoji="1" lang="ja-JP" altLang="en-US" sz="800">
              <a:solidFill>
                <a:sysClr val="windowText" lastClr="000000"/>
              </a:solidFill>
            </a:rPr>
            <a:t>年</a:t>
          </a:r>
          <a:r>
            <a:rPr kumimoji="1" lang="en-US" altLang="ja-JP" sz="800">
              <a:solidFill>
                <a:sysClr val="windowText" lastClr="000000"/>
              </a:solidFill>
            </a:rPr>
            <a:t>2</a:t>
          </a:r>
          <a:r>
            <a:rPr kumimoji="1" lang="ja-JP" altLang="en-US" sz="800">
              <a:solidFill>
                <a:sysClr val="windowText" lastClr="000000"/>
              </a:solidFill>
            </a:rPr>
            <a:t>月</a:t>
          </a:r>
          <a:r>
            <a:rPr kumimoji="1" lang="en-US" altLang="ja-JP" sz="800">
              <a:solidFill>
                <a:sysClr val="windowText" lastClr="000000"/>
              </a:solidFill>
            </a:rPr>
            <a:t>20</a:t>
          </a:r>
          <a:r>
            <a:rPr kumimoji="1" lang="ja-JP" altLang="en-US" sz="800">
              <a:solidFill>
                <a:sysClr val="windowText" lastClr="000000"/>
              </a:solidFill>
            </a:rPr>
            <a:t>日までの１日当たりの売上高</a:t>
          </a:r>
          <a:endParaRPr kumimoji="1" lang="en-US" altLang="ja-JP" sz="8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800">
              <a:solidFill>
                <a:sysClr val="windowText" lastClr="000000"/>
              </a:solidFill>
            </a:rPr>
            <a:t>A2</a:t>
          </a:r>
          <a:r>
            <a:rPr kumimoji="1" lang="ja-JP" altLang="en-US" sz="800">
              <a:solidFill>
                <a:sysClr val="windowText" lastClr="000000"/>
              </a:solidFill>
            </a:rPr>
            <a:t>：</a:t>
          </a:r>
          <a:r>
            <a:rPr kumimoji="1" lang="en-US" altLang="ja-JP" sz="800">
              <a:solidFill>
                <a:sysClr val="windowText" lastClr="000000"/>
              </a:solidFill>
            </a:rPr>
            <a:t>2021</a:t>
          </a:r>
          <a:r>
            <a:rPr kumimoji="1" lang="ja-JP" altLang="en-US" sz="800">
              <a:solidFill>
                <a:sysClr val="windowText" lastClr="000000"/>
              </a:solidFill>
            </a:rPr>
            <a:t>年</a:t>
          </a:r>
          <a:r>
            <a:rPr kumimoji="1" lang="en-US" altLang="ja-JP" sz="800">
              <a:solidFill>
                <a:sysClr val="windowText" lastClr="000000"/>
              </a:solidFill>
            </a:rPr>
            <a:t>3</a:t>
          </a:r>
          <a:r>
            <a:rPr kumimoji="1" lang="ja-JP" altLang="en-US" sz="800">
              <a:solidFill>
                <a:sysClr val="windowText" lastClr="000000"/>
              </a:solidFill>
            </a:rPr>
            <a:t>月から</a:t>
          </a:r>
          <a:r>
            <a:rPr kumimoji="1" lang="en-US" altLang="ja-JP" sz="800">
              <a:solidFill>
                <a:sysClr val="windowText" lastClr="000000"/>
              </a:solidFill>
            </a:rPr>
            <a:t>2022</a:t>
          </a:r>
          <a:r>
            <a:rPr kumimoji="1" lang="ja-JP" altLang="en-US" sz="800">
              <a:solidFill>
                <a:sysClr val="windowText" lastClr="000000"/>
              </a:solidFill>
            </a:rPr>
            <a:t>年</a:t>
          </a:r>
          <a:r>
            <a:rPr kumimoji="1" lang="en-US" altLang="ja-JP" sz="800">
              <a:solidFill>
                <a:sysClr val="windowText" lastClr="000000"/>
              </a:solidFill>
            </a:rPr>
            <a:t>1</a:t>
          </a:r>
          <a:r>
            <a:rPr kumimoji="1" lang="ja-JP" altLang="en-US" sz="800">
              <a:solidFill>
                <a:sysClr val="windowText" lastClr="000000"/>
              </a:solidFill>
            </a:rPr>
            <a:t>月までの期間のうちから「任意で選択した月」（その月の１日から月末まで）の</a:t>
          </a:r>
          <a:r>
            <a:rPr kumimoji="1" lang="en-US" altLang="ja-JP" sz="800">
              <a:solidFill>
                <a:sysClr val="windowText" lastClr="000000"/>
              </a:solidFill>
            </a:rPr>
            <a:t>1</a:t>
          </a:r>
          <a:r>
            <a:rPr kumimoji="1" lang="ja-JP" altLang="en-US" sz="800">
              <a:solidFill>
                <a:sysClr val="windowText" lastClr="000000"/>
              </a:solidFill>
            </a:rPr>
            <a:t>日当たりの売上高</a:t>
          </a:r>
          <a:endParaRPr kumimoji="1" lang="en-US" altLang="ja-JP" sz="8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●</a:t>
          </a:r>
          <a:r>
            <a:rPr kumimoji="1" lang="en-US" altLang="ja-JP" sz="800">
              <a:solidFill>
                <a:sysClr val="windowText" lastClr="000000"/>
              </a:solidFill>
            </a:rPr>
            <a:t>2020</a:t>
          </a:r>
          <a:r>
            <a:rPr kumimoji="1" lang="ja-JP" altLang="en-US" sz="800">
              <a:solidFill>
                <a:sysClr val="windowText" lastClr="000000"/>
              </a:solidFill>
            </a:rPr>
            <a:t>年</a:t>
          </a:r>
          <a:r>
            <a:rPr kumimoji="1" lang="en-US" altLang="ja-JP" sz="800">
              <a:solidFill>
                <a:sysClr val="windowText" lastClr="000000"/>
              </a:solidFill>
            </a:rPr>
            <a:t>2</a:t>
          </a:r>
          <a:r>
            <a:rPr kumimoji="1" lang="ja-JP" altLang="en-US" sz="800">
              <a:solidFill>
                <a:sysClr val="windowText" lastClr="000000"/>
              </a:solidFill>
            </a:rPr>
            <a:t>月</a:t>
          </a:r>
          <a:r>
            <a:rPr kumimoji="1" lang="en-US" altLang="ja-JP" sz="800">
              <a:solidFill>
                <a:sysClr val="windowText" lastClr="000000"/>
              </a:solidFill>
            </a:rPr>
            <a:t>2</a:t>
          </a:r>
          <a:r>
            <a:rPr kumimoji="1" lang="ja-JP" altLang="en-US" sz="800">
              <a:solidFill>
                <a:sysClr val="windowText" lastClr="000000"/>
              </a:solidFill>
            </a:rPr>
            <a:t>日から</a:t>
          </a:r>
          <a:r>
            <a:rPr kumimoji="1" lang="en-US" altLang="ja-JP" sz="800">
              <a:solidFill>
                <a:sysClr val="windowText" lastClr="000000"/>
              </a:solidFill>
            </a:rPr>
            <a:t>2021</a:t>
          </a:r>
          <a:r>
            <a:rPr kumimoji="1" lang="ja-JP" altLang="en-US" sz="800">
              <a:solidFill>
                <a:sysClr val="windowText" lastClr="000000"/>
              </a:solidFill>
            </a:rPr>
            <a:t>年</a:t>
          </a:r>
          <a:r>
            <a:rPr kumimoji="1" lang="en-US" altLang="ja-JP" sz="800">
              <a:solidFill>
                <a:sysClr val="windowText" lastClr="000000"/>
              </a:solidFill>
            </a:rPr>
            <a:t>2</a:t>
          </a:r>
          <a:r>
            <a:rPr kumimoji="1" lang="ja-JP" altLang="en-US" sz="800">
              <a:solidFill>
                <a:sysClr val="windowText" lastClr="000000"/>
              </a:solidFill>
            </a:rPr>
            <a:t>月</a:t>
          </a:r>
          <a:r>
            <a:rPr kumimoji="1" lang="en-US" altLang="ja-JP" sz="800">
              <a:solidFill>
                <a:sysClr val="windowText" lastClr="000000"/>
              </a:solidFill>
            </a:rPr>
            <a:t>1</a:t>
          </a:r>
          <a:r>
            <a:rPr kumimoji="1" lang="ja-JP" altLang="en-US" sz="800">
              <a:solidFill>
                <a:sysClr val="windowText" lastClr="000000"/>
              </a:solidFill>
            </a:rPr>
            <a:t>日までの間に開店の場合</a:t>
          </a:r>
          <a:endParaRPr kumimoji="1" lang="en-US" altLang="ja-JP" sz="8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B1</a:t>
          </a:r>
          <a:r>
            <a:rPr kumimoji="1" lang="ja-JP" altLang="en-US" sz="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kumimoji="1" lang="en-US" altLang="ja-JP" sz="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2020</a:t>
          </a:r>
          <a:r>
            <a:rPr kumimoji="1" lang="ja-JP" altLang="en-US" sz="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kumimoji="1" lang="en-US" altLang="ja-JP" sz="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kumimoji="1" lang="ja-JP" altLang="en-US" sz="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月から</a:t>
          </a:r>
          <a:r>
            <a:rPr kumimoji="1" lang="en-US" altLang="ja-JP" sz="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2021</a:t>
          </a:r>
          <a:r>
            <a:rPr kumimoji="1" lang="ja-JP" altLang="en-US" sz="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kumimoji="1" lang="en-US" altLang="ja-JP" sz="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月までの期間のうちから「任意で選択した月」（その月の１日から月末まで）の</a:t>
          </a:r>
          <a:r>
            <a:rPr kumimoji="1" lang="en-US" altLang="ja-JP" sz="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日当たりの売上高</a:t>
          </a:r>
          <a:endParaRPr kumimoji="1" lang="en-US" altLang="ja-JP" sz="8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altLang="ja-JP" sz="800">
              <a:solidFill>
                <a:sysClr val="windowText" lastClr="000000"/>
              </a:solidFill>
              <a:effectLst/>
            </a:rPr>
            <a:t>2019</a:t>
          </a:r>
          <a:r>
            <a:rPr lang="ja-JP" altLang="en-US" sz="800">
              <a:solidFill>
                <a:sysClr val="windowText" lastClr="000000"/>
              </a:solidFill>
              <a:effectLst/>
            </a:rPr>
            <a:t>年</a:t>
          </a:r>
          <a:r>
            <a:rPr lang="en-US" altLang="ja-JP" sz="800">
              <a:solidFill>
                <a:sysClr val="windowText" lastClr="000000"/>
              </a:solidFill>
              <a:effectLst/>
            </a:rPr>
            <a:t>2</a:t>
          </a:r>
          <a:r>
            <a:rPr lang="ja-JP" altLang="en-US" sz="800">
              <a:solidFill>
                <a:sysClr val="windowText" lastClr="000000"/>
              </a:solidFill>
              <a:effectLst/>
            </a:rPr>
            <a:t>月</a:t>
          </a:r>
          <a:r>
            <a:rPr lang="en-US" altLang="ja-JP" sz="800">
              <a:solidFill>
                <a:sysClr val="windowText" lastClr="000000"/>
              </a:solidFill>
              <a:effectLst/>
            </a:rPr>
            <a:t>2</a:t>
          </a:r>
          <a:r>
            <a:rPr lang="ja-JP" altLang="en-US" sz="800">
              <a:solidFill>
                <a:sysClr val="windowText" lastClr="000000"/>
              </a:solidFill>
              <a:effectLst/>
            </a:rPr>
            <a:t>日から</a:t>
          </a:r>
          <a:r>
            <a:rPr lang="en-US" altLang="ja-JP" sz="800">
              <a:solidFill>
                <a:sysClr val="windowText" lastClr="000000"/>
              </a:solidFill>
              <a:effectLst/>
            </a:rPr>
            <a:t>2020</a:t>
          </a:r>
          <a:r>
            <a:rPr lang="ja-JP" altLang="en-US" sz="800">
              <a:solidFill>
                <a:sysClr val="windowText" lastClr="000000"/>
              </a:solidFill>
              <a:effectLst/>
            </a:rPr>
            <a:t>年</a:t>
          </a:r>
          <a:r>
            <a:rPr lang="en-US" altLang="ja-JP" sz="800">
              <a:solidFill>
                <a:sysClr val="windowText" lastClr="000000"/>
              </a:solidFill>
              <a:effectLst/>
            </a:rPr>
            <a:t>2</a:t>
          </a:r>
          <a:r>
            <a:rPr lang="ja-JP" altLang="en-US" sz="800">
              <a:solidFill>
                <a:sysClr val="windowText" lastClr="000000"/>
              </a:solidFill>
              <a:effectLst/>
            </a:rPr>
            <a:t>月</a:t>
          </a:r>
          <a:r>
            <a:rPr lang="en-US" altLang="ja-JP" sz="800">
              <a:solidFill>
                <a:sysClr val="windowText" lastClr="000000"/>
              </a:solidFill>
              <a:effectLst/>
            </a:rPr>
            <a:t>1</a:t>
          </a:r>
          <a:r>
            <a:rPr lang="ja-JP" altLang="en-US" sz="800">
              <a:solidFill>
                <a:sysClr val="windowText" lastClr="000000"/>
              </a:solidFill>
              <a:effectLst/>
            </a:rPr>
            <a:t>日までの間に開店の場合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C1</a:t>
          </a:r>
          <a:r>
            <a:rPr kumimoji="1" lang="ja-JP" altLang="en-US" sz="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kumimoji="1" lang="en-US" altLang="ja-JP" sz="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2019</a:t>
          </a:r>
          <a:r>
            <a:rPr kumimoji="1" lang="ja-JP" altLang="en-US" sz="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kumimoji="1" lang="en-US" altLang="ja-JP" sz="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kumimoji="1" lang="ja-JP" altLang="en-US" sz="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月から</a:t>
          </a:r>
          <a:r>
            <a:rPr kumimoji="1" lang="en-US" altLang="ja-JP" sz="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2020</a:t>
          </a:r>
          <a:r>
            <a:rPr kumimoji="1" lang="ja-JP" altLang="en-US" sz="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kumimoji="1" lang="en-US" altLang="ja-JP" sz="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月までの期間のうちから「任意で選択した月」（その月の</a:t>
          </a:r>
          <a:r>
            <a:rPr kumimoji="1" lang="ja-JP" alt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１日から月末まで）の</a:t>
          </a:r>
          <a:r>
            <a:rPr kumimoji="1" lang="en-US" altLang="ja-JP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日当たりの売上高</a:t>
          </a:r>
          <a:endParaRPr lang="ja-JP" altLang="ja-JP" sz="80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V107"/>
  <sheetViews>
    <sheetView tabSelected="1" view="pageBreakPreview" zoomScale="85" zoomScaleNormal="100" zoomScaleSheetLayoutView="85" workbookViewId="0">
      <selection activeCell="AH54" sqref="AH54"/>
    </sheetView>
  </sheetViews>
  <sheetFormatPr defaultColWidth="2.375" defaultRowHeight="18.75"/>
  <cols>
    <col min="1" max="1" width="2.375" style="8"/>
    <col min="2" max="2" width="2.375" style="8" customWidth="1"/>
    <col min="3" max="3" width="3.5" style="8" bestFit="1" customWidth="1"/>
    <col min="4" max="12" width="2.375" style="8"/>
    <col min="13" max="13" width="2.375" style="8" customWidth="1"/>
    <col min="14" max="20" width="2.375" style="8"/>
    <col min="21" max="21" width="2.375" style="8" customWidth="1"/>
    <col min="22" max="22" width="2.375" style="8"/>
    <col min="23" max="23" width="2.375" style="8" customWidth="1"/>
    <col min="24" max="24" width="3.25" style="8" bestFit="1" customWidth="1"/>
    <col min="25" max="25" width="3.125" style="8" customWidth="1"/>
    <col min="26" max="26" width="4.75" style="8" customWidth="1"/>
    <col min="27" max="31" width="2.375" style="8"/>
    <col min="32" max="32" width="4.75" style="8" customWidth="1"/>
    <col min="33" max="33" width="4.25" style="8" customWidth="1"/>
    <col min="34" max="34" width="5.875" style="8" customWidth="1"/>
    <col min="35" max="35" width="1.25" style="8" customWidth="1"/>
    <col min="36" max="16384" width="2.375" style="8"/>
  </cols>
  <sheetData>
    <row r="2" spans="1:47" s="28" customFormat="1" ht="19.149999999999999" customHeight="1">
      <c r="A2" s="157" t="s">
        <v>100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</row>
    <row r="3" spans="1:47" s="29" customFormat="1" ht="25.5" customHeight="1">
      <c r="A3" s="159" t="s">
        <v>32</v>
      </c>
      <c r="B3" s="160"/>
      <c r="C3" s="160"/>
      <c r="D3" s="160"/>
      <c r="E3" s="160"/>
      <c r="F3" s="160"/>
      <c r="G3" s="160"/>
      <c r="H3" s="160"/>
      <c r="I3" s="161"/>
      <c r="J3" s="161"/>
      <c r="K3" s="161"/>
      <c r="L3" s="162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</row>
    <row r="4" spans="1:47" s="32" customFormat="1" ht="77.25" customHeight="1">
      <c r="A4" s="31"/>
      <c r="B4" s="172" t="s">
        <v>101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2"/>
      <c r="AH4" s="172"/>
      <c r="AI4" s="172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</row>
    <row r="5" spans="1:47">
      <c r="A5" s="190" t="s">
        <v>79</v>
      </c>
      <c r="B5" s="191"/>
      <c r="C5" s="191"/>
      <c r="D5" s="191"/>
      <c r="E5" s="191"/>
      <c r="F5" s="163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</row>
    <row r="6" spans="1:47" s="38" customFormat="1" ht="17.25" customHeight="1">
      <c r="A6" s="34"/>
      <c r="B6" s="35"/>
      <c r="C6" s="89"/>
      <c r="D6" s="35"/>
      <c r="E6" s="35"/>
      <c r="F6" s="36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</row>
    <row r="7" spans="1:47" s="1" customFormat="1" ht="15.75">
      <c r="B7" s="39" t="s">
        <v>85</v>
      </c>
      <c r="C7" s="26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40"/>
    </row>
    <row r="8" spans="1:47" s="1" customFormat="1" ht="16.5" thickBot="1"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</row>
    <row r="9" spans="1:47" s="1" customFormat="1" ht="15" customHeight="1" thickBot="1">
      <c r="B9" s="165"/>
      <c r="C9" s="166"/>
      <c r="D9" s="166"/>
      <c r="E9" s="167"/>
      <c r="F9" s="21" t="s">
        <v>29</v>
      </c>
      <c r="G9" s="168" t="s">
        <v>86</v>
      </c>
      <c r="H9" s="168"/>
      <c r="I9" s="20" t="s">
        <v>28</v>
      </c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170" t="s">
        <v>95</v>
      </c>
      <c r="Z9" s="171"/>
      <c r="AA9" s="171"/>
      <c r="AB9" s="171"/>
      <c r="AC9" s="171"/>
      <c r="AD9" s="171"/>
      <c r="AE9" s="171"/>
      <c r="AF9" s="171"/>
      <c r="AG9" s="171"/>
    </row>
    <row r="10" spans="1:47" s="7" customFormat="1" ht="19.5" customHeight="1" thickBot="1">
      <c r="B10" s="6" t="s">
        <v>72</v>
      </c>
      <c r="C10" s="41"/>
      <c r="D10" s="41"/>
      <c r="E10" s="41"/>
      <c r="F10" s="41"/>
      <c r="G10" s="41"/>
      <c r="H10" s="41"/>
      <c r="I10" s="41"/>
      <c r="K10" s="7" t="s">
        <v>44</v>
      </c>
      <c r="O10" s="7" t="s">
        <v>16</v>
      </c>
      <c r="Y10" s="171"/>
      <c r="Z10" s="171"/>
      <c r="AA10" s="171"/>
      <c r="AB10" s="171"/>
      <c r="AC10" s="171"/>
      <c r="AD10" s="171"/>
      <c r="AE10" s="171"/>
      <c r="AF10" s="171"/>
      <c r="AG10" s="171"/>
    </row>
    <row r="11" spans="1:47" ht="19.5" thickBot="1">
      <c r="B11" s="173"/>
      <c r="C11" s="174"/>
      <c r="D11" s="174"/>
      <c r="E11" s="174"/>
      <c r="F11" s="174"/>
      <c r="G11" s="175"/>
      <c r="H11" s="8" t="s">
        <v>1</v>
      </c>
      <c r="J11" s="8" t="s">
        <v>31</v>
      </c>
      <c r="K11" s="176" t="str">
        <f>IF(ISBLANK(B9),"",IF(B9=2020,60,59))</f>
        <v/>
      </c>
      <c r="L11" s="177"/>
      <c r="N11" s="8" t="s">
        <v>30</v>
      </c>
      <c r="O11" s="138" t="str">
        <f>IF(ISBLANK(B11),"",ROUNDUP(B11/K11,0))</f>
        <v/>
      </c>
      <c r="P11" s="139"/>
      <c r="Q11" s="139"/>
      <c r="R11" s="139"/>
      <c r="S11" s="139"/>
      <c r="T11" s="140"/>
      <c r="U11" s="8" t="s">
        <v>1</v>
      </c>
      <c r="Y11" s="171"/>
      <c r="Z11" s="171"/>
      <c r="AA11" s="171"/>
      <c r="AB11" s="171"/>
      <c r="AC11" s="171"/>
      <c r="AD11" s="171"/>
      <c r="AE11" s="171"/>
      <c r="AF11" s="171"/>
      <c r="AG11" s="171"/>
    </row>
    <row r="12" spans="1:47" s="7" customFormat="1" ht="12.75">
      <c r="O12" s="7" t="s">
        <v>66</v>
      </c>
    </row>
    <row r="13" spans="1:47" ht="3.95" customHeight="1">
      <c r="B13" s="42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4"/>
    </row>
    <row r="14" spans="1:47" s="1" customFormat="1" ht="15.75">
      <c r="B14" s="19"/>
      <c r="C14" s="18" t="s">
        <v>98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17"/>
    </row>
    <row r="15" spans="1:47" s="11" customFormat="1" ht="114.75" customHeight="1">
      <c r="A15" s="12"/>
      <c r="B15" s="15"/>
      <c r="C15" s="16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3"/>
      <c r="AI15" s="12"/>
    </row>
    <row r="16" spans="1:47" s="11" customFormat="1" ht="6.75" customHeight="1">
      <c r="A16" s="12"/>
      <c r="B16" s="15"/>
      <c r="C16" s="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3"/>
      <c r="AI16" s="12"/>
    </row>
    <row r="17" spans="1:48" s="11" customFormat="1" ht="36.75" customHeight="1" thickBot="1">
      <c r="A17" s="12"/>
      <c r="B17" s="15"/>
      <c r="C17" s="185" t="s">
        <v>50</v>
      </c>
      <c r="D17" s="185"/>
      <c r="E17" s="185"/>
      <c r="F17" s="14"/>
      <c r="G17" s="14"/>
      <c r="H17" s="186" t="s">
        <v>51</v>
      </c>
      <c r="I17" s="186"/>
      <c r="J17" s="186"/>
      <c r="K17" s="186"/>
      <c r="L17" s="186"/>
      <c r="M17" s="186"/>
      <c r="N17" s="186"/>
      <c r="O17" s="186"/>
      <c r="P17" s="14"/>
      <c r="Q17" s="14"/>
      <c r="R17" s="14"/>
      <c r="S17" s="16"/>
      <c r="T17" s="14"/>
      <c r="U17" s="14"/>
      <c r="V17" s="14"/>
      <c r="W17" s="14"/>
      <c r="X17" s="14"/>
      <c r="Y17" s="14"/>
      <c r="Z17" s="14"/>
      <c r="AA17" s="186" t="s">
        <v>57</v>
      </c>
      <c r="AB17" s="186"/>
      <c r="AC17" s="186"/>
      <c r="AD17" s="186"/>
      <c r="AE17" s="186"/>
      <c r="AF17" s="186"/>
      <c r="AG17" s="186"/>
      <c r="AH17" s="187"/>
      <c r="AI17" s="14"/>
      <c r="AJ17" s="14"/>
      <c r="AK17" s="14"/>
      <c r="AL17" s="14"/>
      <c r="AM17" s="14"/>
      <c r="AN17" s="14"/>
      <c r="AO17" s="14"/>
      <c r="AP17" s="13"/>
      <c r="AQ17" s="12"/>
      <c r="AR17" s="12"/>
      <c r="AS17" s="12"/>
    </row>
    <row r="18" spans="1:48" s="11" customFormat="1" ht="21" customHeight="1" thickBot="1">
      <c r="A18" s="12"/>
      <c r="B18" s="15"/>
      <c r="C18" s="165"/>
      <c r="D18" s="166"/>
      <c r="E18" s="167"/>
      <c r="F18" s="14"/>
      <c r="G18" s="14"/>
      <c r="H18" s="112"/>
      <c r="I18" s="113"/>
      <c r="J18" s="14" t="s">
        <v>29</v>
      </c>
      <c r="K18" s="188"/>
      <c r="L18" s="189"/>
      <c r="M18" s="14" t="s">
        <v>28</v>
      </c>
      <c r="N18" s="188"/>
      <c r="O18" s="189"/>
      <c r="P18" s="14" t="s">
        <v>38</v>
      </c>
      <c r="Q18" s="14" t="s">
        <v>52</v>
      </c>
      <c r="R18" s="125">
        <v>2022</v>
      </c>
      <c r="S18" s="125"/>
      <c r="T18" s="14" t="s">
        <v>29</v>
      </c>
      <c r="U18" s="126">
        <v>2</v>
      </c>
      <c r="V18" s="126"/>
      <c r="W18" s="14" t="s">
        <v>28</v>
      </c>
      <c r="X18" s="24">
        <v>20</v>
      </c>
      <c r="Y18" s="14" t="s">
        <v>38</v>
      </c>
      <c r="Z18" s="14"/>
      <c r="AA18" s="112"/>
      <c r="AB18" s="113"/>
      <c r="AC18" s="14" t="s">
        <v>29</v>
      </c>
      <c r="AD18" s="86"/>
      <c r="AE18" s="14" t="s">
        <v>28</v>
      </c>
      <c r="AF18" s="14"/>
      <c r="AG18" s="14"/>
      <c r="AH18" s="13"/>
      <c r="AI18" s="14"/>
      <c r="AJ18" s="14"/>
      <c r="AK18" s="14"/>
      <c r="AL18" s="14"/>
      <c r="AM18" s="13"/>
      <c r="AN18" s="14"/>
      <c r="AO18" s="14"/>
      <c r="AP18" s="14"/>
      <c r="AQ18" s="14"/>
      <c r="AR18" s="14"/>
      <c r="AS18" s="13"/>
      <c r="AT18" s="12"/>
      <c r="AU18" s="12"/>
      <c r="AV18" s="12"/>
    </row>
    <row r="19" spans="1:48" s="7" customFormat="1" ht="11.25" customHeight="1">
      <c r="B19" s="10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9"/>
    </row>
    <row r="20" spans="1:48" s="7" customFormat="1" ht="13.5" thickBot="1">
      <c r="B20" s="10"/>
      <c r="C20" s="4" t="s">
        <v>73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 t="s">
        <v>53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 t="s">
        <v>16</v>
      </c>
      <c r="Z20" s="4"/>
      <c r="AA20" s="4"/>
      <c r="AB20" s="4"/>
      <c r="AC20" s="4"/>
      <c r="AD20" s="4"/>
      <c r="AE20" s="4"/>
      <c r="AF20" s="4"/>
      <c r="AG20" s="4"/>
      <c r="AH20" s="9"/>
    </row>
    <row r="21" spans="1:48" ht="19.5" customHeight="1" thickBot="1">
      <c r="B21" s="45"/>
      <c r="C21" s="178"/>
      <c r="D21" s="179"/>
      <c r="E21" s="179"/>
      <c r="F21" s="179"/>
      <c r="G21" s="179"/>
      <c r="H21" s="180"/>
      <c r="I21" s="27" t="s">
        <v>1</v>
      </c>
      <c r="J21" s="181" t="s">
        <v>27</v>
      </c>
      <c r="K21" s="181"/>
      <c r="L21" s="181"/>
      <c r="M21" s="115"/>
      <c r="N21" s="182" t="str">
        <f>IF(C18="","",IF(C18="A1",DATE(R18,U18,X18)-DATE(H18,K18,N18)+1,TEXT(DATE(AA18,AD18+1,1)-1,"dd")))</f>
        <v/>
      </c>
      <c r="O21" s="183"/>
      <c r="P21" s="183"/>
      <c r="Q21" s="183"/>
      <c r="R21" s="183"/>
      <c r="S21" s="184"/>
      <c r="T21" s="27" t="s">
        <v>26</v>
      </c>
      <c r="U21" s="181" t="s">
        <v>25</v>
      </c>
      <c r="V21" s="181"/>
      <c r="W21" s="181"/>
      <c r="X21" s="46"/>
      <c r="Y21" s="122" t="str">
        <f>IF(ISBLANK(C21),"",IF(ISBLANK(N21),"",ROUNDUP(C21/N21,0)))</f>
        <v/>
      </c>
      <c r="Z21" s="123"/>
      <c r="AA21" s="123"/>
      <c r="AB21" s="123"/>
      <c r="AC21" s="123"/>
      <c r="AD21" s="124"/>
      <c r="AE21" s="47" t="s">
        <v>1</v>
      </c>
      <c r="AF21" s="27"/>
      <c r="AG21" s="27"/>
      <c r="AH21" s="48"/>
    </row>
    <row r="22" spans="1:48" s="7" customFormat="1" ht="13.5" customHeight="1">
      <c r="B22" s="10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 t="s">
        <v>12</v>
      </c>
      <c r="Z22" s="4"/>
      <c r="AA22" s="4"/>
      <c r="AB22" s="4"/>
      <c r="AC22" s="4"/>
      <c r="AD22" s="4"/>
      <c r="AE22" s="4"/>
      <c r="AF22" s="4"/>
      <c r="AG22" s="4"/>
      <c r="AH22" s="9"/>
    </row>
    <row r="23" spans="1:48" ht="11.25" customHeight="1">
      <c r="B23" s="49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1"/>
    </row>
    <row r="24" spans="1:48" s="38" customFormat="1" ht="11.25" customHeight="1">
      <c r="AN24" s="38" t="str">
        <f>IF(AND(O11&lt;&gt;"",Y21&lt;&gt;""),MAX(O11,Y11),IF(O11&lt;&gt;"",O11,IF(Y21&lt;&gt;"",Y21,"")))</f>
        <v/>
      </c>
    </row>
    <row r="25" spans="1:48" s="38" customFormat="1" ht="18.75" customHeight="1" thickBot="1">
      <c r="A25" s="52" t="s">
        <v>87</v>
      </c>
      <c r="B25" s="52"/>
      <c r="C25" s="52"/>
      <c r="D25" s="52"/>
      <c r="E25" s="52"/>
      <c r="F25" s="52"/>
      <c r="G25" s="52"/>
      <c r="H25" s="52"/>
      <c r="I25" s="52"/>
      <c r="J25" s="52"/>
    </row>
    <row r="26" spans="1:48" ht="19.5" thickBot="1">
      <c r="B26" s="8" t="s">
        <v>39</v>
      </c>
      <c r="Z26" s="53" t="s">
        <v>24</v>
      </c>
      <c r="AA26" s="98" t="str">
        <f>IF(AN24="","",IF(AN24&lt;=75000,30000,""))</f>
        <v/>
      </c>
      <c r="AB26" s="99"/>
      <c r="AC26" s="99"/>
      <c r="AD26" s="99"/>
      <c r="AE26" s="99"/>
      <c r="AF26" s="100"/>
      <c r="AG26" s="8" t="s">
        <v>1</v>
      </c>
    </row>
    <row r="27" spans="1:48">
      <c r="B27" s="8" t="s">
        <v>74</v>
      </c>
    </row>
    <row r="28" spans="1:48" s="1" customFormat="1" ht="15.75">
      <c r="D28" s="1" t="s">
        <v>59</v>
      </c>
      <c r="V28" s="54"/>
      <c r="W28" s="55"/>
      <c r="X28" s="55"/>
      <c r="Y28" s="55"/>
      <c r="Z28" s="55"/>
      <c r="AA28" s="55"/>
      <c r="AB28" s="55"/>
      <c r="AC28" s="55"/>
      <c r="AD28" s="55"/>
      <c r="AE28" s="55"/>
    </row>
    <row r="29" spans="1:48" s="7" customFormat="1" ht="13.5" thickBot="1">
      <c r="D29" s="7" t="s">
        <v>16</v>
      </c>
      <c r="O29" s="7" t="s">
        <v>69</v>
      </c>
      <c r="R29" s="5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 spans="1:48" ht="19.5" thickBot="1">
      <c r="D30" s="95" t="str">
        <f>IF(AN24="","",IF(75001&lt;=AN24,IF(AN24&lt;=250000,AN24,""),""))</f>
        <v/>
      </c>
      <c r="E30" s="96"/>
      <c r="F30" s="96"/>
      <c r="G30" s="96"/>
      <c r="H30" s="96"/>
      <c r="I30" s="97"/>
      <c r="J30" s="57" t="s">
        <v>1</v>
      </c>
      <c r="K30" s="114" t="s">
        <v>45</v>
      </c>
      <c r="L30" s="114"/>
      <c r="M30" s="114"/>
      <c r="N30" s="115"/>
      <c r="O30" s="116" t="str">
        <f>IF(AN24="","",IF(D30&lt;&gt;"",D30*0.4,""))</f>
        <v/>
      </c>
      <c r="P30" s="117"/>
      <c r="Q30" s="117"/>
      <c r="R30" s="117"/>
      <c r="S30" s="117"/>
      <c r="T30" s="118"/>
      <c r="U30" s="8" t="s">
        <v>6</v>
      </c>
      <c r="V30" s="58"/>
      <c r="W30" s="58"/>
      <c r="X30" s="58"/>
      <c r="Y30" s="58"/>
      <c r="Z30" s="59" t="s">
        <v>22</v>
      </c>
      <c r="AA30" s="119" t="str">
        <f>IF(AN24="","",IF(O30&lt;&gt;"",ROUNDUP(O30,-3),""))</f>
        <v/>
      </c>
      <c r="AB30" s="120"/>
      <c r="AC30" s="120"/>
      <c r="AD30" s="120"/>
      <c r="AE30" s="120"/>
      <c r="AF30" s="121"/>
      <c r="AG30" s="8" t="s">
        <v>1</v>
      </c>
    </row>
    <row r="31" spans="1:48">
      <c r="B31" s="8" t="s">
        <v>14</v>
      </c>
      <c r="AA31" s="60" t="s">
        <v>5</v>
      </c>
      <c r="AB31" s="60"/>
    </row>
    <row r="32" spans="1:48" s="1" customFormat="1" ht="15.75">
      <c r="D32" s="23" t="s">
        <v>88</v>
      </c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61"/>
    </row>
    <row r="33" spans="1:33" s="1" customFormat="1" ht="15.75">
      <c r="D33" s="1" t="s">
        <v>89</v>
      </c>
    </row>
    <row r="34" spans="1:33" s="90" customFormat="1" ht="13.5" thickBot="1">
      <c r="D34" s="90" t="s">
        <v>90</v>
      </c>
      <c r="L34" s="90" t="s">
        <v>103</v>
      </c>
      <c r="S34" s="90" t="s">
        <v>13</v>
      </c>
      <c r="AA34" s="90" t="s">
        <v>9</v>
      </c>
    </row>
    <row r="35" spans="1:33" s="91" customFormat="1" ht="19.5" thickBot="1">
      <c r="D35" s="154"/>
      <c r="E35" s="155"/>
      <c r="F35" s="155"/>
      <c r="G35" s="155"/>
      <c r="H35" s="155"/>
      <c r="I35" s="156"/>
      <c r="J35" s="92" t="s">
        <v>1</v>
      </c>
      <c r="K35" s="93" t="s">
        <v>102</v>
      </c>
      <c r="L35" s="127"/>
      <c r="M35" s="128"/>
      <c r="N35" s="128"/>
      <c r="O35" s="128"/>
      <c r="P35" s="129"/>
      <c r="Q35" s="104" t="s">
        <v>97</v>
      </c>
      <c r="R35" s="105"/>
      <c r="S35" s="106" t="str">
        <f>IF(AN24&lt;&gt;"",IF(AA26="",IF(AA30="",IF(ISBLANK(D35),"",ROUNDUP(D35/L35,0)),""),""),"")</f>
        <v/>
      </c>
      <c r="T35" s="107"/>
      <c r="U35" s="107"/>
      <c r="V35" s="107"/>
      <c r="W35" s="107"/>
      <c r="X35" s="108"/>
      <c r="Y35" s="91" t="s">
        <v>6</v>
      </c>
      <c r="AA35" s="109" t="str">
        <f>IF(AA26="",IF(AA30="",IF(S35="","",AN24-S35),""),"")</f>
        <v/>
      </c>
      <c r="AB35" s="110"/>
      <c r="AC35" s="110"/>
      <c r="AD35" s="110"/>
      <c r="AE35" s="110"/>
      <c r="AF35" s="111"/>
      <c r="AG35" s="91" t="s">
        <v>1</v>
      </c>
    </row>
    <row r="36" spans="1:33" s="90" customFormat="1" ht="17.25" customHeight="1">
      <c r="S36" s="90" t="s">
        <v>66</v>
      </c>
      <c r="AA36" s="90" t="s">
        <v>11</v>
      </c>
    </row>
    <row r="37" spans="1:33" s="90" customFormat="1" ht="14.25" customHeight="1">
      <c r="L37" s="94" t="s">
        <v>104</v>
      </c>
    </row>
    <row r="38" spans="1:33" s="90" customFormat="1" ht="9.75" customHeight="1"/>
    <row r="39" spans="1:33" ht="19.5" thickBot="1">
      <c r="D39" s="8" t="s">
        <v>47</v>
      </c>
      <c r="Y39" s="7"/>
      <c r="Z39" s="7"/>
      <c r="AA39" s="7"/>
      <c r="AB39" s="7"/>
      <c r="AC39" s="7"/>
      <c r="AD39" s="7"/>
      <c r="AE39" s="7"/>
      <c r="AF39" s="7"/>
      <c r="AG39" s="7"/>
    </row>
    <row r="40" spans="1:33" ht="19.5" thickBot="1">
      <c r="Z40" s="53" t="s">
        <v>21</v>
      </c>
      <c r="AA40" s="98" t="str">
        <f>IF(AA35="","",IF(AA35&lt;=250000,100000,""))</f>
        <v/>
      </c>
      <c r="AB40" s="99"/>
      <c r="AC40" s="99"/>
      <c r="AD40" s="99"/>
      <c r="AE40" s="99"/>
      <c r="AF40" s="100"/>
      <c r="AG40" s="8" t="s">
        <v>1</v>
      </c>
    </row>
    <row r="41" spans="1:33" ht="24.75" customHeight="1">
      <c r="D41" s="8" t="s">
        <v>91</v>
      </c>
    </row>
    <row r="42" spans="1:33" s="1" customFormat="1" ht="15.75">
      <c r="F42" s="1" t="s">
        <v>61</v>
      </c>
      <c r="W42" s="54"/>
      <c r="X42" s="54"/>
      <c r="Y42" s="55"/>
      <c r="Z42" s="55"/>
      <c r="AA42" s="55"/>
      <c r="AB42" s="55"/>
      <c r="AC42" s="55"/>
      <c r="AD42" s="55"/>
    </row>
    <row r="43" spans="1:33" s="7" customFormat="1" ht="13.5" thickBot="1">
      <c r="F43" s="7" t="s">
        <v>9</v>
      </c>
      <c r="P43" s="7" t="s">
        <v>69</v>
      </c>
      <c r="S43" s="56"/>
      <c r="T43" s="6"/>
      <c r="U43" s="6"/>
      <c r="V43" s="6"/>
      <c r="W43" s="6"/>
      <c r="X43" s="6"/>
      <c r="Y43" s="6"/>
      <c r="Z43" s="6"/>
      <c r="AA43" s="6" t="s">
        <v>8</v>
      </c>
    </row>
    <row r="44" spans="1:33" ht="19.5" thickBot="1">
      <c r="F44" s="148" t="str">
        <f>IF(AA35="","",IF(250000&lt;=AA35,AA35,""))</f>
        <v/>
      </c>
      <c r="G44" s="149"/>
      <c r="H44" s="149"/>
      <c r="I44" s="149"/>
      <c r="J44" s="150"/>
      <c r="K44" s="8" t="s">
        <v>1</v>
      </c>
      <c r="L44" s="114" t="s">
        <v>7</v>
      </c>
      <c r="M44" s="114"/>
      <c r="N44" s="114"/>
      <c r="O44" s="115"/>
      <c r="P44" s="116" t="str">
        <f>IF(F44="","",F44*0.4)</f>
        <v/>
      </c>
      <c r="Q44" s="117"/>
      <c r="R44" s="117"/>
      <c r="S44" s="117"/>
      <c r="T44" s="117"/>
      <c r="U44" s="118"/>
      <c r="V44" s="8" t="s">
        <v>6</v>
      </c>
      <c r="W44" s="58"/>
      <c r="X44" s="58"/>
      <c r="Y44" s="58"/>
      <c r="Z44" s="53" t="s">
        <v>18</v>
      </c>
      <c r="AA44" s="119" t="str">
        <f>IF(P44="","",IF(200000&lt;P44,200000,ROUNDUP(P44,-3)))</f>
        <v/>
      </c>
      <c r="AB44" s="120"/>
      <c r="AC44" s="120"/>
      <c r="AD44" s="120"/>
      <c r="AE44" s="120"/>
      <c r="AF44" s="121"/>
      <c r="AG44" s="8" t="s">
        <v>1</v>
      </c>
    </row>
    <row r="45" spans="1:33" ht="12" customHeight="1">
      <c r="Z45" s="53"/>
      <c r="AA45" s="60" t="s">
        <v>5</v>
      </c>
      <c r="AB45" s="62"/>
      <c r="AC45" s="62"/>
      <c r="AD45" s="62"/>
      <c r="AE45" s="62"/>
      <c r="AF45" s="62"/>
    </row>
    <row r="46" spans="1:33" s="38" customFormat="1" ht="24" customHeight="1">
      <c r="A46" s="52" t="s">
        <v>92</v>
      </c>
      <c r="B46" s="52"/>
      <c r="C46" s="52"/>
      <c r="D46" s="52"/>
      <c r="E46" s="52"/>
      <c r="F46" s="52"/>
      <c r="G46" s="52"/>
      <c r="H46" s="52"/>
      <c r="I46" s="52"/>
      <c r="J46" s="52"/>
    </row>
    <row r="47" spans="1:33" s="38" customFormat="1" ht="25.5" customHeight="1" thickBot="1">
      <c r="A47" s="52"/>
      <c r="B47" s="52"/>
      <c r="C47" s="52"/>
      <c r="D47" s="52"/>
      <c r="E47" s="52"/>
      <c r="F47" s="52"/>
      <c r="G47" s="52"/>
      <c r="H47" s="52"/>
      <c r="I47" s="52"/>
      <c r="J47" s="52"/>
    </row>
    <row r="48" spans="1:33" s="38" customFormat="1" ht="14.25" customHeight="1" thickBot="1">
      <c r="A48" s="52"/>
      <c r="B48" s="52"/>
      <c r="C48" s="52"/>
      <c r="D48" s="88"/>
      <c r="E48" s="52"/>
      <c r="F48" s="52"/>
      <c r="G48" s="52"/>
      <c r="H48" s="52"/>
      <c r="I48" s="52"/>
      <c r="J48" s="52"/>
    </row>
    <row r="49" spans="1:33" s="38" customFormat="1" ht="14.25" customHeight="1" thickBot="1">
      <c r="A49" s="52"/>
      <c r="B49" s="52"/>
      <c r="C49" s="52"/>
      <c r="D49" s="84"/>
      <c r="E49" s="52"/>
      <c r="F49" s="52"/>
      <c r="G49" s="52"/>
      <c r="H49" s="52"/>
      <c r="I49" s="52"/>
      <c r="J49" s="52"/>
      <c r="U49" s="77"/>
    </row>
    <row r="50" spans="1:33" s="38" customFormat="1" ht="14.25" customHeight="1" thickBot="1">
      <c r="A50" s="52"/>
      <c r="B50" s="52"/>
      <c r="C50" s="52"/>
      <c r="D50" s="87"/>
      <c r="E50" s="52"/>
      <c r="F50" s="52"/>
      <c r="G50" s="52"/>
      <c r="H50" s="52"/>
      <c r="I50" s="52"/>
      <c r="J50" s="52"/>
      <c r="U50" s="77"/>
    </row>
    <row r="51" spans="1:33" s="38" customFormat="1" ht="12" customHeight="1" thickBot="1">
      <c r="A51" s="52"/>
      <c r="B51" s="52"/>
      <c r="C51" s="52"/>
      <c r="D51" s="52"/>
      <c r="E51" s="52"/>
      <c r="F51" s="52"/>
      <c r="G51" s="52"/>
      <c r="H51" s="52"/>
      <c r="I51" s="52"/>
      <c r="J51" s="52"/>
    </row>
    <row r="52" spans="1:33" ht="19.5" thickBot="1">
      <c r="B52" s="8" t="s">
        <v>54</v>
      </c>
      <c r="Z52" s="53" t="s">
        <v>17</v>
      </c>
      <c r="AA52" s="98" t="str">
        <f>IF(D48&lt;&gt;"","対象外",IF(AN24="","",IF(AN24&lt;=83333,25000,"")))</f>
        <v/>
      </c>
      <c r="AB52" s="99"/>
      <c r="AC52" s="99"/>
      <c r="AD52" s="99"/>
      <c r="AE52" s="99"/>
      <c r="AF52" s="100"/>
      <c r="AG52" s="8" t="s">
        <v>1</v>
      </c>
    </row>
    <row r="53" spans="1:33">
      <c r="B53" s="8" t="s">
        <v>23</v>
      </c>
    </row>
    <row r="54" spans="1:33" s="1" customFormat="1" ht="15.75">
      <c r="D54" s="1" t="s">
        <v>58</v>
      </c>
      <c r="V54" s="54"/>
      <c r="W54" s="55"/>
      <c r="X54" s="55"/>
      <c r="Y54" s="55"/>
      <c r="Z54" s="55"/>
      <c r="AA54" s="55"/>
      <c r="AB54" s="55"/>
      <c r="AC54" s="55"/>
      <c r="AD54" s="55"/>
      <c r="AE54" s="55"/>
    </row>
    <row r="55" spans="1:33" s="7" customFormat="1" ht="13.5" thickBot="1">
      <c r="D55" s="7" t="s">
        <v>16</v>
      </c>
      <c r="O55" s="7" t="s">
        <v>69</v>
      </c>
      <c r="R55" s="56"/>
      <c r="S55" s="6"/>
      <c r="T55" s="6"/>
      <c r="U55" s="6"/>
      <c r="V55" s="6"/>
      <c r="W55" s="6"/>
      <c r="X55" s="6"/>
      <c r="Y55" s="6"/>
      <c r="Z55" s="6"/>
      <c r="AA55" s="6"/>
      <c r="AB55" s="6"/>
    </row>
    <row r="56" spans="1:33" ht="19.5" thickBot="1">
      <c r="D56" s="95" t="str">
        <f>IF(D48&lt;&gt;"","対象外",IF(AN24="","",IF(83334&lt;=AN24,IF(AN24&lt;=250000,AN24,""),"")))</f>
        <v/>
      </c>
      <c r="E56" s="96"/>
      <c r="F56" s="96"/>
      <c r="G56" s="96"/>
      <c r="H56" s="96"/>
      <c r="I56" s="97"/>
      <c r="J56" s="57" t="s">
        <v>1</v>
      </c>
      <c r="K56" s="114" t="s">
        <v>46</v>
      </c>
      <c r="L56" s="114"/>
      <c r="M56" s="114"/>
      <c r="N56" s="115"/>
      <c r="O56" s="116" t="str">
        <f>IF(D48&lt;&gt;"","対象外",IF(AN24="","",IF(D56&lt;&gt;"",D56*0.3,"")))</f>
        <v/>
      </c>
      <c r="P56" s="117"/>
      <c r="Q56" s="117"/>
      <c r="R56" s="117"/>
      <c r="S56" s="117"/>
      <c r="T56" s="118"/>
      <c r="U56" s="8" t="s">
        <v>6</v>
      </c>
      <c r="V56" s="58"/>
      <c r="W56" s="58"/>
      <c r="X56" s="58"/>
      <c r="Y56" s="58"/>
      <c r="Z56" s="59" t="s">
        <v>33</v>
      </c>
      <c r="AA56" s="119" t="str">
        <f>IF(D48&lt;&gt;"","対象外",IF(AN24="","",IF(O56&lt;&gt;"",ROUNDUP(O56,-3),"")))</f>
        <v/>
      </c>
      <c r="AB56" s="120"/>
      <c r="AC56" s="120"/>
      <c r="AD56" s="120"/>
      <c r="AE56" s="120"/>
      <c r="AF56" s="121"/>
      <c r="AG56" s="8" t="s">
        <v>1</v>
      </c>
    </row>
    <row r="57" spans="1:33">
      <c r="B57" s="8" t="s">
        <v>14</v>
      </c>
      <c r="AA57" s="60" t="s">
        <v>5</v>
      </c>
      <c r="AB57" s="60"/>
    </row>
    <row r="58" spans="1:33" s="1" customFormat="1" ht="15.75">
      <c r="D58" s="23" t="s">
        <v>94</v>
      </c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61"/>
    </row>
    <row r="59" spans="1:33" s="1" customFormat="1" ht="15.75">
      <c r="D59" s="1" t="s">
        <v>89</v>
      </c>
    </row>
    <row r="60" spans="1:33" s="90" customFormat="1" ht="13.5" thickBot="1">
      <c r="D60" s="90" t="s">
        <v>90</v>
      </c>
      <c r="L60" s="90" t="s">
        <v>96</v>
      </c>
      <c r="S60" s="90" t="s">
        <v>13</v>
      </c>
      <c r="AA60" s="90" t="s">
        <v>99</v>
      </c>
    </row>
    <row r="61" spans="1:33" s="91" customFormat="1" ht="19.5" thickBot="1">
      <c r="D61" s="151" t="str">
        <f>IF(D35="","",D35)</f>
        <v/>
      </c>
      <c r="E61" s="152"/>
      <c r="F61" s="152"/>
      <c r="G61" s="152"/>
      <c r="H61" s="152"/>
      <c r="I61" s="153"/>
      <c r="J61" s="92" t="s">
        <v>1</v>
      </c>
      <c r="K61" s="93" t="s">
        <v>27</v>
      </c>
      <c r="L61" s="101" t="str">
        <f>IF(L35="","",L35)</f>
        <v/>
      </c>
      <c r="M61" s="102"/>
      <c r="N61" s="102"/>
      <c r="O61" s="102"/>
      <c r="P61" s="103"/>
      <c r="Q61" s="104" t="s">
        <v>97</v>
      </c>
      <c r="R61" s="105"/>
      <c r="S61" s="106" t="str">
        <f>IF(S35="","",S35)</f>
        <v/>
      </c>
      <c r="T61" s="107"/>
      <c r="U61" s="107"/>
      <c r="V61" s="107"/>
      <c r="W61" s="107"/>
      <c r="X61" s="108"/>
      <c r="Y61" s="91" t="s">
        <v>6</v>
      </c>
      <c r="AA61" s="109" t="str">
        <f>IF(AA35="","",AA35)</f>
        <v/>
      </c>
      <c r="AB61" s="110"/>
      <c r="AC61" s="110"/>
      <c r="AD61" s="110"/>
      <c r="AE61" s="110"/>
      <c r="AF61" s="111"/>
      <c r="AG61" s="91" t="s">
        <v>1</v>
      </c>
    </row>
    <row r="62" spans="1:33" s="90" customFormat="1" ht="17.25" customHeight="1">
      <c r="S62" s="90" t="s">
        <v>66</v>
      </c>
      <c r="AA62" s="90" t="s">
        <v>71</v>
      </c>
    </row>
    <row r="63" spans="1:33" s="90" customFormat="1" ht="12.75">
      <c r="L63" s="94" t="s">
        <v>104</v>
      </c>
    </row>
    <row r="64" spans="1:33" s="90" customFormat="1" ht="12.75" customHeight="1"/>
    <row r="65" spans="2:40" ht="19.5" thickBot="1">
      <c r="D65" s="8" t="s">
        <v>48</v>
      </c>
      <c r="Y65" s="7"/>
      <c r="Z65" s="7"/>
      <c r="AA65" s="7"/>
      <c r="AB65" s="7"/>
      <c r="AC65" s="7"/>
      <c r="AD65" s="7"/>
      <c r="AE65" s="7"/>
      <c r="AF65" s="7"/>
      <c r="AG65" s="7"/>
    </row>
    <row r="66" spans="2:40" ht="19.5" thickBot="1">
      <c r="Z66" s="53" t="s">
        <v>15</v>
      </c>
      <c r="AA66" s="98" t="str">
        <f>IF(D48&lt;&gt;"","対象外",IF(AND(AA77="対象外",AA61&lt;&gt;""),75000,IF(AA61="","",IF(AA61&lt;=187500,75000,""))))</f>
        <v/>
      </c>
      <c r="AB66" s="99"/>
      <c r="AC66" s="99"/>
      <c r="AD66" s="99"/>
      <c r="AE66" s="99"/>
      <c r="AF66" s="100"/>
      <c r="AG66" s="8" t="s">
        <v>1</v>
      </c>
    </row>
    <row r="67" spans="2:40" ht="24.75" customHeight="1">
      <c r="D67" s="8" t="s">
        <v>93</v>
      </c>
    </row>
    <row r="68" spans="2:40" s="1" customFormat="1" ht="15.75">
      <c r="F68" s="1" t="s">
        <v>63</v>
      </c>
      <c r="W68" s="54"/>
      <c r="X68" s="54"/>
      <c r="Y68" s="55"/>
      <c r="Z68" s="55"/>
      <c r="AA68" s="55"/>
      <c r="AB68" s="55"/>
      <c r="AC68" s="55"/>
      <c r="AD68" s="55"/>
    </row>
    <row r="69" spans="2:40" s="7" customFormat="1" ht="13.5" thickBot="1">
      <c r="F69" s="7" t="s">
        <v>62</v>
      </c>
      <c r="P69" s="7" t="s">
        <v>70</v>
      </c>
      <c r="S69" s="56"/>
      <c r="T69" s="6"/>
      <c r="U69" s="6"/>
      <c r="V69" s="6"/>
      <c r="W69" s="6"/>
      <c r="X69" s="6"/>
      <c r="Y69" s="6"/>
      <c r="Z69" s="6" t="s">
        <v>64</v>
      </c>
    </row>
    <row r="70" spans="2:40" ht="19.5" thickBot="1">
      <c r="F70" s="148" t="str">
        <f>IF(AA61="","",IF(187501&lt;=AA61,AA61,""))</f>
        <v/>
      </c>
      <c r="G70" s="149"/>
      <c r="H70" s="149"/>
      <c r="I70" s="149"/>
      <c r="J70" s="150"/>
      <c r="K70" s="8" t="s">
        <v>1</v>
      </c>
      <c r="L70" s="114" t="s">
        <v>7</v>
      </c>
      <c r="M70" s="114"/>
      <c r="N70" s="114"/>
      <c r="O70" s="115"/>
      <c r="P70" s="116" t="str">
        <f>IF(F70="","",F70*0.4)</f>
        <v/>
      </c>
      <c r="Q70" s="117"/>
      <c r="R70" s="117"/>
      <c r="S70" s="117"/>
      <c r="T70" s="117"/>
      <c r="U70" s="118"/>
      <c r="V70" s="8" t="s">
        <v>6</v>
      </c>
      <c r="W70" s="58"/>
      <c r="X70" s="58"/>
      <c r="Y70" s="58"/>
      <c r="Z70" s="95" t="str">
        <f>IF(P70="","",IF(200000&lt;P70,200000,ROUNDUP(P70,-3)))</f>
        <v/>
      </c>
      <c r="AA70" s="96"/>
      <c r="AB70" s="96"/>
      <c r="AC70" s="96"/>
      <c r="AD70" s="96"/>
      <c r="AE70" s="97"/>
      <c r="AF70" s="8" t="s">
        <v>1</v>
      </c>
    </row>
    <row r="71" spans="2:40" s="7" customFormat="1" ht="12.75">
      <c r="Z71" s="6" t="s">
        <v>5</v>
      </c>
    </row>
    <row r="72" spans="2:40" s="1" customFormat="1" ht="15.75">
      <c r="F72" s="1" t="s">
        <v>60</v>
      </c>
      <c r="W72" s="54"/>
      <c r="X72" s="54"/>
      <c r="Y72" s="55"/>
      <c r="Z72" s="55"/>
      <c r="AA72" s="55"/>
      <c r="AB72" s="55"/>
      <c r="AC72" s="55"/>
      <c r="AD72" s="55"/>
    </row>
    <row r="73" spans="2:40" s="7" customFormat="1" ht="13.5" thickBot="1">
      <c r="F73" s="7" t="s">
        <v>20</v>
      </c>
      <c r="P73" s="7" t="s">
        <v>69</v>
      </c>
      <c r="S73" s="56"/>
      <c r="T73" s="6"/>
      <c r="U73" s="6"/>
      <c r="V73" s="6"/>
      <c r="W73" s="6"/>
      <c r="X73" s="6"/>
      <c r="Y73" s="6"/>
      <c r="Z73" s="6" t="s">
        <v>49</v>
      </c>
    </row>
    <row r="74" spans="2:40" ht="19.5" thickBot="1">
      <c r="F74" s="148" t="str">
        <f>IF(F70="","",IF(187501&lt;=AN24,AN24,""))</f>
        <v/>
      </c>
      <c r="G74" s="149"/>
      <c r="H74" s="149"/>
      <c r="I74" s="149"/>
      <c r="J74" s="150"/>
      <c r="K74" s="8" t="s">
        <v>1</v>
      </c>
      <c r="L74" s="114" t="s">
        <v>19</v>
      </c>
      <c r="M74" s="114"/>
      <c r="N74" s="114"/>
      <c r="O74" s="115"/>
      <c r="P74" s="116" t="str">
        <f>IF(F74="","",F74*0.3)</f>
        <v/>
      </c>
      <c r="Q74" s="117"/>
      <c r="R74" s="117"/>
      <c r="S74" s="117"/>
      <c r="T74" s="117"/>
      <c r="U74" s="118"/>
      <c r="V74" s="8" t="s">
        <v>6</v>
      </c>
      <c r="W74" s="58"/>
      <c r="X74" s="58"/>
      <c r="Y74" s="58"/>
      <c r="Z74" s="95" t="str">
        <f>IF(P74="","",ROUNDUP(P74,-3))</f>
        <v/>
      </c>
      <c r="AA74" s="96"/>
      <c r="AB74" s="96"/>
      <c r="AC74" s="96"/>
      <c r="AD74" s="96"/>
      <c r="AE74" s="97"/>
      <c r="AF74" s="8" t="s">
        <v>1</v>
      </c>
    </row>
    <row r="75" spans="2:40" s="7" customFormat="1" ht="12.75">
      <c r="Z75" s="6" t="s">
        <v>5</v>
      </c>
    </row>
    <row r="76" spans="2:40" s="7" customFormat="1" ht="6" customHeight="1" thickBot="1">
      <c r="Z76" s="6"/>
    </row>
    <row r="77" spans="2:40" ht="19.5" thickBot="1">
      <c r="F77" s="8" t="s">
        <v>65</v>
      </c>
      <c r="Z77" s="53" t="s">
        <v>10</v>
      </c>
      <c r="AA77" s="98" t="str">
        <f>IF(AN78="","",IF(AN78&gt;200000,200000,AN78))</f>
        <v/>
      </c>
      <c r="AB77" s="99"/>
      <c r="AC77" s="99"/>
      <c r="AD77" s="99"/>
      <c r="AE77" s="99"/>
      <c r="AF77" s="100"/>
      <c r="AG77" s="8" t="s">
        <v>1</v>
      </c>
    </row>
    <row r="78" spans="2:40" ht="19.5" thickBot="1">
      <c r="AB78" s="63"/>
      <c r="AN78" s="63" t="str">
        <f>IF(Z70="","",IF(Z70&lt;Z74,Z70,Z74))</f>
        <v/>
      </c>
    </row>
    <row r="79" spans="2:40" ht="3.95" customHeight="1" thickTop="1">
      <c r="B79" s="64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  <c r="AD79" s="65"/>
      <c r="AE79" s="65"/>
      <c r="AF79" s="65"/>
      <c r="AG79" s="65"/>
      <c r="AH79" s="66"/>
    </row>
    <row r="80" spans="2:40" s="1" customFormat="1" ht="15.75">
      <c r="B80" s="5"/>
      <c r="C80" s="3" t="s">
        <v>67</v>
      </c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4"/>
      <c r="Z80" s="3"/>
      <c r="AA80" s="3"/>
      <c r="AB80" s="3"/>
      <c r="AC80" s="3"/>
      <c r="AD80" s="3"/>
      <c r="AE80" s="3"/>
      <c r="AF80" s="3"/>
      <c r="AG80" s="3"/>
      <c r="AH80" s="2"/>
    </row>
    <row r="81" spans="1:34" s="1" customFormat="1" ht="16.5" thickBot="1">
      <c r="B81" s="5"/>
      <c r="C81" s="3" t="s">
        <v>68</v>
      </c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4"/>
      <c r="Z81" s="3"/>
      <c r="AA81" s="3"/>
      <c r="AB81" s="3"/>
      <c r="AC81" s="3"/>
      <c r="AD81" s="3"/>
      <c r="AE81" s="3"/>
      <c r="AF81" s="3"/>
      <c r="AG81" s="3"/>
      <c r="AH81" s="2"/>
    </row>
    <row r="82" spans="1:34" s="1" customFormat="1" ht="21" customHeight="1" thickBot="1">
      <c r="B82" s="5"/>
      <c r="C82" s="131" t="str">
        <f>IF(OR(O11&lt;&gt;"",Y21&lt;&gt;""),2022,"")</f>
        <v/>
      </c>
      <c r="D82" s="132"/>
      <c r="E82" s="132"/>
      <c r="F82" s="133"/>
      <c r="G82" s="3" t="s">
        <v>36</v>
      </c>
      <c r="H82" s="134"/>
      <c r="I82" s="135"/>
      <c r="J82" s="3" t="s">
        <v>37</v>
      </c>
      <c r="K82" s="134"/>
      <c r="L82" s="135"/>
      <c r="M82" s="3" t="s">
        <v>38</v>
      </c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4"/>
      <c r="Z82" s="3"/>
      <c r="AA82" s="3"/>
      <c r="AB82" s="3"/>
      <c r="AC82" s="3"/>
      <c r="AD82" s="3"/>
      <c r="AE82" s="3"/>
      <c r="AF82" s="3"/>
      <c r="AG82" s="3"/>
      <c r="AH82" s="2"/>
    </row>
    <row r="83" spans="1:34" s="1" customFormat="1" ht="15.75" customHeight="1">
      <c r="B83" s="5"/>
      <c r="C83" s="3" t="s">
        <v>80</v>
      </c>
      <c r="D83" s="3"/>
      <c r="E83" s="3"/>
      <c r="F83" s="3"/>
      <c r="G83" s="3"/>
      <c r="H83" s="3"/>
      <c r="I83" s="3"/>
      <c r="J83" s="3"/>
      <c r="K83" s="3"/>
      <c r="L83" s="3"/>
      <c r="M83" s="130" t="s">
        <v>55</v>
      </c>
      <c r="N83" s="130"/>
      <c r="O83" s="130"/>
      <c r="P83" s="130"/>
      <c r="Q83" s="130"/>
      <c r="R83" s="130"/>
      <c r="S83" s="130"/>
      <c r="T83" s="3"/>
      <c r="U83" s="3"/>
      <c r="V83" s="3"/>
      <c r="W83" s="3"/>
      <c r="X83" s="3"/>
      <c r="Y83" s="4"/>
      <c r="Z83" s="3"/>
      <c r="AA83" s="3"/>
      <c r="AB83" s="3"/>
      <c r="AC83" s="3"/>
      <c r="AD83" s="3"/>
      <c r="AE83" s="3"/>
      <c r="AF83" s="3"/>
      <c r="AG83" s="3"/>
      <c r="AH83" s="2"/>
    </row>
    <row r="84" spans="1:34" s="7" customFormat="1" ht="15.75" customHeight="1" thickBot="1">
      <c r="B84" s="67"/>
      <c r="C84" s="4" t="s">
        <v>4</v>
      </c>
      <c r="D84" s="4"/>
      <c r="E84" s="4"/>
      <c r="F84" s="4"/>
      <c r="G84" s="4"/>
      <c r="H84" s="4"/>
      <c r="I84" s="4"/>
      <c r="J84" s="4"/>
      <c r="K84" s="4"/>
      <c r="L84" s="4"/>
      <c r="M84" s="130"/>
      <c r="N84" s="130"/>
      <c r="O84" s="130"/>
      <c r="P84" s="130"/>
      <c r="Q84" s="130"/>
      <c r="R84" s="130"/>
      <c r="S84" s="130"/>
      <c r="T84" s="4"/>
      <c r="U84" s="4"/>
      <c r="V84" s="4" t="s">
        <v>77</v>
      </c>
      <c r="W84" s="68"/>
      <c r="X84" s="68"/>
      <c r="Y84" s="4"/>
      <c r="Z84" s="68"/>
      <c r="AA84" s="68"/>
      <c r="AB84" s="68"/>
      <c r="AC84" s="68"/>
      <c r="AD84" s="68"/>
      <c r="AE84" s="4"/>
      <c r="AF84" s="4"/>
      <c r="AG84" s="4"/>
      <c r="AH84" s="69"/>
    </row>
    <row r="85" spans="1:34" ht="22.15" customHeight="1" thickBot="1">
      <c r="B85" s="70"/>
      <c r="C85" s="138" t="str">
        <f>IF(AA26&lt;&gt;"",AA26,IF(AA30&lt;&gt;"",AA30,IF(AA40&lt;&gt;"",AA40,IF(AA44&lt;&gt;"",AA44,""))))</f>
        <v/>
      </c>
      <c r="D85" s="139"/>
      <c r="E85" s="139"/>
      <c r="F85" s="139"/>
      <c r="G85" s="139"/>
      <c r="H85" s="140"/>
      <c r="I85" s="27" t="s">
        <v>3</v>
      </c>
      <c r="J85" s="27"/>
      <c r="K85" s="27"/>
      <c r="L85" s="27"/>
      <c r="M85" s="145" t="str">
        <f>IF(C88="","",DATE(C82,H82,K82)-M97)</f>
        <v/>
      </c>
      <c r="N85" s="146"/>
      <c r="O85" s="146"/>
      <c r="P85" s="146"/>
      <c r="Q85" s="146"/>
      <c r="R85" s="147"/>
      <c r="S85" s="27" t="s">
        <v>2</v>
      </c>
      <c r="T85" s="27"/>
      <c r="U85" s="27"/>
      <c r="V85" s="71" t="str">
        <f>IF(C85&lt;&gt;"",IF(ISBLANK(M85),"",C85*M85),"")</f>
        <v/>
      </c>
      <c r="W85" s="144" t="str">
        <f>IF(C85="","",C85*M85)</f>
        <v/>
      </c>
      <c r="X85" s="144"/>
      <c r="Y85" s="144"/>
      <c r="Z85" s="144"/>
      <c r="AA85" s="144"/>
      <c r="AB85" s="144"/>
      <c r="AC85" s="144"/>
      <c r="AD85" s="72"/>
      <c r="AE85" s="27" t="s">
        <v>1</v>
      </c>
      <c r="AF85" s="27"/>
      <c r="AG85" s="27"/>
      <c r="AH85" s="73"/>
    </row>
    <row r="86" spans="1:34" ht="17.25" customHeight="1">
      <c r="B86" s="70"/>
      <c r="C86" s="74" t="s">
        <v>81</v>
      </c>
      <c r="D86" s="75"/>
      <c r="E86" s="75"/>
      <c r="F86" s="75"/>
      <c r="G86" s="75"/>
      <c r="H86" s="75"/>
      <c r="I86" s="27"/>
      <c r="J86" s="27"/>
      <c r="K86" s="27"/>
      <c r="L86" s="27"/>
      <c r="M86" s="136" t="s">
        <v>56</v>
      </c>
      <c r="N86" s="136"/>
      <c r="O86" s="136"/>
      <c r="P86" s="136"/>
      <c r="Q86" s="136"/>
      <c r="R86" s="136"/>
      <c r="S86" s="27"/>
      <c r="T86" s="27"/>
      <c r="U86" s="27"/>
      <c r="V86" s="68"/>
      <c r="W86" s="68"/>
      <c r="X86" s="68"/>
      <c r="Y86" s="68"/>
      <c r="Z86" s="68"/>
      <c r="AA86" s="68"/>
      <c r="AB86" s="68"/>
      <c r="AC86" s="68"/>
      <c r="AD86" s="68"/>
      <c r="AE86" s="27"/>
      <c r="AF86" s="27"/>
      <c r="AG86" s="27"/>
      <c r="AH86" s="73"/>
    </row>
    <row r="87" spans="1:34" s="7" customFormat="1" ht="15.75" customHeight="1" thickBot="1">
      <c r="B87" s="67"/>
      <c r="C87" s="4" t="s">
        <v>35</v>
      </c>
      <c r="D87" s="4"/>
      <c r="E87" s="4"/>
      <c r="F87" s="4"/>
      <c r="G87" s="4"/>
      <c r="H87" s="4"/>
      <c r="I87" s="4"/>
      <c r="J87" s="4"/>
      <c r="K87" s="4"/>
      <c r="L87" s="4"/>
      <c r="M87" s="137"/>
      <c r="N87" s="137"/>
      <c r="O87" s="137"/>
      <c r="P87" s="137"/>
      <c r="Q87" s="137"/>
      <c r="R87" s="137"/>
      <c r="S87" s="4"/>
      <c r="T87" s="4"/>
      <c r="U87" s="4"/>
      <c r="V87" s="76" t="s">
        <v>78</v>
      </c>
      <c r="W87" s="68"/>
      <c r="X87" s="68"/>
      <c r="Y87" s="4"/>
      <c r="Z87" s="68"/>
      <c r="AA87" s="68"/>
      <c r="AB87" s="68"/>
      <c r="AC87" s="68"/>
      <c r="AD87" s="68"/>
      <c r="AE87" s="4"/>
      <c r="AF87" s="4"/>
      <c r="AG87" s="4"/>
      <c r="AH87" s="69"/>
    </row>
    <row r="88" spans="1:34" ht="22.15" customHeight="1" thickBot="1">
      <c r="B88" s="70"/>
      <c r="C88" s="138" t="str">
        <f>IF(AA52&lt;&gt;"",AA52,IF(AA56&lt;&gt;"",AA56,IF(AA66&lt;&gt;"",AA66,IF(AA77&lt;&gt;"",AA77,""))))</f>
        <v/>
      </c>
      <c r="D88" s="139"/>
      <c r="E88" s="139"/>
      <c r="F88" s="139"/>
      <c r="G88" s="139"/>
      <c r="H88" s="140"/>
      <c r="I88" s="27" t="s">
        <v>3</v>
      </c>
      <c r="J88" s="27"/>
      <c r="K88" s="27"/>
      <c r="L88" s="27"/>
      <c r="M88" s="141" t="str">
        <f>IF(C88="","",M98-DATE(C82,H82,K82)+1)</f>
        <v/>
      </c>
      <c r="N88" s="142"/>
      <c r="O88" s="142"/>
      <c r="P88" s="142"/>
      <c r="Q88" s="142"/>
      <c r="R88" s="143"/>
      <c r="S88" s="27" t="s">
        <v>2</v>
      </c>
      <c r="T88" s="27"/>
      <c r="U88" s="27"/>
      <c r="V88" s="71" t="str">
        <f>IF(C88&lt;&gt;"",IF(ISBLANK(M88),"",C88*M88),"")</f>
        <v/>
      </c>
      <c r="W88" s="144" t="str">
        <f>IF(C88="","",C88*M88)</f>
        <v/>
      </c>
      <c r="X88" s="144"/>
      <c r="Y88" s="144"/>
      <c r="Z88" s="144"/>
      <c r="AA88" s="144"/>
      <c r="AB88" s="144"/>
      <c r="AC88" s="144"/>
      <c r="AD88" s="72"/>
      <c r="AE88" s="27" t="s">
        <v>1</v>
      </c>
      <c r="AF88" s="27"/>
      <c r="AG88" s="27"/>
      <c r="AH88" s="73"/>
    </row>
    <row r="89" spans="1:34" ht="6" customHeight="1">
      <c r="B89" s="70"/>
      <c r="C89" s="75"/>
      <c r="D89" s="75"/>
      <c r="E89" s="75"/>
      <c r="F89" s="75"/>
      <c r="G89" s="75"/>
      <c r="H89" s="75"/>
      <c r="I89" s="77"/>
      <c r="J89" s="77"/>
      <c r="K89" s="77"/>
      <c r="L89" s="77"/>
      <c r="M89" s="78"/>
      <c r="N89" s="78"/>
      <c r="O89" s="78"/>
      <c r="P89" s="78"/>
      <c r="Q89" s="78"/>
      <c r="R89" s="78"/>
      <c r="S89" s="77"/>
      <c r="T89" s="77"/>
      <c r="U89" s="77"/>
      <c r="V89" s="79"/>
      <c r="W89" s="80"/>
      <c r="X89" s="80"/>
      <c r="Y89" s="80"/>
      <c r="Z89" s="80"/>
      <c r="AA89" s="80"/>
      <c r="AB89" s="80"/>
      <c r="AC89" s="80"/>
      <c r="AD89" s="68"/>
      <c r="AE89" s="27"/>
      <c r="AF89" s="27"/>
      <c r="AG89" s="27"/>
      <c r="AH89" s="73"/>
    </row>
    <row r="90" spans="1:34" ht="12.75" customHeight="1" thickBot="1">
      <c r="B90" s="70"/>
      <c r="C90" s="75"/>
      <c r="D90" s="75"/>
      <c r="E90" s="75"/>
      <c r="F90" s="75"/>
      <c r="G90" s="75"/>
      <c r="H90" s="75"/>
      <c r="I90" s="27"/>
      <c r="J90" s="27"/>
      <c r="K90" s="27"/>
      <c r="L90" s="27"/>
      <c r="M90" s="78"/>
      <c r="N90" s="78"/>
      <c r="O90" s="78"/>
      <c r="P90" s="78"/>
      <c r="Q90" s="78"/>
      <c r="R90" s="78"/>
      <c r="S90" s="77"/>
      <c r="T90" s="27"/>
      <c r="U90" s="27"/>
      <c r="V90" s="76" t="s">
        <v>76</v>
      </c>
      <c r="W90" s="80"/>
      <c r="X90" s="80"/>
      <c r="Y90" s="80"/>
      <c r="Z90" s="80"/>
      <c r="AA90" s="80"/>
      <c r="AB90" s="80"/>
      <c r="AC90" s="80"/>
      <c r="AD90" s="68"/>
      <c r="AE90" s="27"/>
      <c r="AF90" s="27"/>
      <c r="AG90" s="27"/>
      <c r="AH90" s="73"/>
    </row>
    <row r="91" spans="1:34" ht="21.75" customHeight="1" thickBot="1">
      <c r="B91" s="70"/>
      <c r="C91" s="75"/>
      <c r="D91" s="75"/>
      <c r="E91" s="75"/>
      <c r="F91" s="75"/>
      <c r="G91" s="75"/>
      <c r="H91" s="75"/>
      <c r="I91" s="27"/>
      <c r="J91" s="27"/>
      <c r="K91" s="27"/>
      <c r="L91" s="27"/>
      <c r="M91" s="78"/>
      <c r="N91" s="78"/>
      <c r="O91" s="78"/>
      <c r="P91" s="78"/>
      <c r="Q91" s="78"/>
      <c r="R91" s="78"/>
      <c r="S91" s="77"/>
      <c r="T91" s="27"/>
      <c r="U91" s="27"/>
      <c r="V91" s="71" t="str">
        <f>IF(C91&lt;&gt;"",IF(ISBLANK(M91),"",C91*M91),"")</f>
        <v/>
      </c>
      <c r="W91" s="144" t="str">
        <f>IF(D48&lt;&gt;"",W85,IF(AND(W85&lt;&gt;"",W88&lt;&gt;""),W85+W88,""))</f>
        <v/>
      </c>
      <c r="X91" s="144"/>
      <c r="Y91" s="144"/>
      <c r="Z91" s="144"/>
      <c r="AA91" s="144"/>
      <c r="AB91" s="144"/>
      <c r="AC91" s="144"/>
      <c r="AD91" s="72"/>
      <c r="AE91" s="27" t="s">
        <v>75</v>
      </c>
      <c r="AF91" s="27"/>
      <c r="AG91" s="27"/>
      <c r="AH91" s="73"/>
    </row>
    <row r="92" spans="1:34" ht="10.5" customHeight="1" thickBot="1">
      <c r="B92" s="81"/>
      <c r="C92" s="82"/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2"/>
      <c r="P92" s="82"/>
      <c r="Q92" s="82"/>
      <c r="R92" s="82"/>
      <c r="S92" s="82"/>
      <c r="T92" s="82"/>
      <c r="U92" s="82"/>
      <c r="V92" s="82"/>
      <c r="W92" s="82"/>
      <c r="X92" s="82"/>
      <c r="Y92" s="82"/>
      <c r="Z92" s="82"/>
      <c r="AA92" s="82"/>
      <c r="AB92" s="82"/>
      <c r="AC92" s="82"/>
      <c r="AD92" s="82"/>
      <c r="AE92" s="82"/>
      <c r="AF92" s="82"/>
      <c r="AG92" s="82"/>
      <c r="AH92" s="83"/>
    </row>
    <row r="93" spans="1:34" ht="19.5" thickTop="1">
      <c r="C93" s="27"/>
      <c r="D93" s="27"/>
      <c r="E93" s="27"/>
      <c r="F93" s="27"/>
      <c r="G93" s="27"/>
      <c r="H93" s="27"/>
      <c r="M93" s="27"/>
      <c r="N93" s="27"/>
      <c r="O93" s="27"/>
      <c r="P93" s="27"/>
      <c r="Q93" s="27"/>
      <c r="R93" s="27"/>
      <c r="Y93" s="27"/>
      <c r="Z93" s="27"/>
      <c r="AA93" s="27"/>
      <c r="AB93" s="27"/>
      <c r="AC93" s="27"/>
      <c r="AD93" s="27"/>
    </row>
    <row r="96" spans="1:34">
      <c r="A96" s="8" t="s">
        <v>40</v>
      </c>
      <c r="B96" s="8">
        <v>2019</v>
      </c>
      <c r="D96" s="8" t="s">
        <v>34</v>
      </c>
      <c r="J96" s="8" t="s">
        <v>82</v>
      </c>
    </row>
    <row r="97" spans="1:13">
      <c r="A97" s="8" t="s">
        <v>41</v>
      </c>
      <c r="B97" s="8">
        <v>2020</v>
      </c>
      <c r="C97" s="8">
        <v>3</v>
      </c>
      <c r="J97" s="8" t="s">
        <v>83</v>
      </c>
      <c r="M97" s="85">
        <v>44613</v>
      </c>
    </row>
    <row r="98" spans="1:13">
      <c r="A98" s="8" t="s">
        <v>42</v>
      </c>
      <c r="B98" s="8">
        <v>2021</v>
      </c>
      <c r="C98" s="8">
        <v>4</v>
      </c>
      <c r="J98" s="8" t="s">
        <v>84</v>
      </c>
      <c r="M98" s="85">
        <v>44626</v>
      </c>
    </row>
    <row r="99" spans="1:13">
      <c r="A99" s="8" t="s">
        <v>43</v>
      </c>
      <c r="B99" s="8">
        <v>2022</v>
      </c>
      <c r="C99" s="8">
        <v>5</v>
      </c>
    </row>
    <row r="100" spans="1:13">
      <c r="B100" s="8">
        <v>2021</v>
      </c>
      <c r="C100" s="8">
        <v>6</v>
      </c>
    </row>
    <row r="101" spans="1:13">
      <c r="B101" s="8">
        <v>2022</v>
      </c>
      <c r="C101" s="8">
        <v>7</v>
      </c>
    </row>
    <row r="102" spans="1:13">
      <c r="C102" s="8">
        <v>8</v>
      </c>
    </row>
    <row r="103" spans="1:13">
      <c r="C103" s="8">
        <v>9</v>
      </c>
    </row>
    <row r="104" spans="1:13">
      <c r="C104" s="8">
        <v>10</v>
      </c>
    </row>
    <row r="105" spans="1:13">
      <c r="C105" s="8">
        <v>11</v>
      </c>
    </row>
    <row r="106" spans="1:13">
      <c r="C106" s="8">
        <v>12</v>
      </c>
    </row>
    <row r="107" spans="1:13">
      <c r="C107" s="8" t="s">
        <v>0</v>
      </c>
    </row>
  </sheetData>
  <mergeCells count="74">
    <mergeCell ref="W91:AC91"/>
    <mergeCell ref="AA26:AF26"/>
    <mergeCell ref="B11:G11"/>
    <mergeCell ref="K11:L11"/>
    <mergeCell ref="O11:T11"/>
    <mergeCell ref="C18:E18"/>
    <mergeCell ref="C21:H21"/>
    <mergeCell ref="J21:M21"/>
    <mergeCell ref="N21:S21"/>
    <mergeCell ref="U21:W21"/>
    <mergeCell ref="C17:E17"/>
    <mergeCell ref="H17:O17"/>
    <mergeCell ref="AA17:AH17"/>
    <mergeCell ref="H18:I18"/>
    <mergeCell ref="K18:L18"/>
    <mergeCell ref="N18:O18"/>
    <mergeCell ref="A2:AI2"/>
    <mergeCell ref="A3:L3"/>
    <mergeCell ref="A5:E5"/>
    <mergeCell ref="F5:X5"/>
    <mergeCell ref="B9:E9"/>
    <mergeCell ref="G9:H9"/>
    <mergeCell ref="M3:AE3"/>
    <mergeCell ref="Y9:AG11"/>
    <mergeCell ref="B4:AI4"/>
    <mergeCell ref="F70:J70"/>
    <mergeCell ref="AA77:AF77"/>
    <mergeCell ref="F74:J74"/>
    <mergeCell ref="L74:O74"/>
    <mergeCell ref="D30:I30"/>
    <mergeCell ref="K30:N30"/>
    <mergeCell ref="O30:T30"/>
    <mergeCell ref="AA30:AF30"/>
    <mergeCell ref="L70:O70"/>
    <mergeCell ref="D61:I61"/>
    <mergeCell ref="D35:I35"/>
    <mergeCell ref="AA40:AF40"/>
    <mergeCell ref="F44:J44"/>
    <mergeCell ref="Z74:AE74"/>
    <mergeCell ref="P74:U74"/>
    <mergeCell ref="P70:U70"/>
    <mergeCell ref="C88:H88"/>
    <mergeCell ref="M88:R88"/>
    <mergeCell ref="W88:AC88"/>
    <mergeCell ref="M85:R85"/>
    <mergeCell ref="W85:AC85"/>
    <mergeCell ref="M83:S84"/>
    <mergeCell ref="C82:F82"/>
    <mergeCell ref="H82:I82"/>
    <mergeCell ref="M86:R87"/>
    <mergeCell ref="K82:L82"/>
    <mergeCell ref="C85:H85"/>
    <mergeCell ref="AA18:AB18"/>
    <mergeCell ref="D56:I56"/>
    <mergeCell ref="K56:N56"/>
    <mergeCell ref="O56:T56"/>
    <mergeCell ref="AA56:AF56"/>
    <mergeCell ref="Y21:AD21"/>
    <mergeCell ref="AA52:AF52"/>
    <mergeCell ref="L44:O44"/>
    <mergeCell ref="P44:U44"/>
    <mergeCell ref="AA44:AF44"/>
    <mergeCell ref="R18:S18"/>
    <mergeCell ref="U18:V18"/>
    <mergeCell ref="L35:P35"/>
    <mergeCell ref="Q35:R35"/>
    <mergeCell ref="S35:X35"/>
    <mergeCell ref="AA35:AF35"/>
    <mergeCell ref="Z70:AE70"/>
    <mergeCell ref="AA66:AF66"/>
    <mergeCell ref="L61:P61"/>
    <mergeCell ref="Q61:R61"/>
    <mergeCell ref="S61:X61"/>
    <mergeCell ref="AA61:AF61"/>
  </mergeCells>
  <phoneticPr fontId="3"/>
  <dataValidations count="9">
    <dataValidation type="list" allowBlank="1" showInputMessage="1" showErrorMessage="1" sqref="AA18:AB18" xr:uid="{00000000-0002-0000-0000-000000000000}">
      <formula1>$B$96:$B$99</formula1>
    </dataValidation>
    <dataValidation type="list" allowBlank="1" showInputMessage="1" showErrorMessage="1" sqref="U49:U50 D48:D50" xr:uid="{00000000-0002-0000-0000-000001000000}">
      <formula1>$D$96:$D$97</formula1>
    </dataValidation>
    <dataValidation showInputMessage="1" showErrorMessage="1" sqref="U18" xr:uid="{00000000-0002-0000-0000-000002000000}"/>
    <dataValidation type="list" allowBlank="1" showInputMessage="1" showErrorMessage="1" sqref="C18:E18" xr:uid="{00000000-0002-0000-0000-000003000000}">
      <formula1>$A$96:$A$100</formula1>
    </dataValidation>
    <dataValidation type="whole" allowBlank="1" showInputMessage="1" showErrorMessage="1" sqref="K18:L18" xr:uid="{00000000-0002-0000-0000-000004000000}">
      <formula1>1</formula1>
      <formula2>12</formula2>
    </dataValidation>
    <dataValidation type="whole" allowBlank="1" showInputMessage="1" showErrorMessage="1" sqref="N18:O18" xr:uid="{00000000-0002-0000-0000-000005000000}">
      <formula1>1</formula1>
      <formula2>31</formula2>
    </dataValidation>
    <dataValidation type="list" allowBlank="1" showInputMessage="1" showErrorMessage="1" sqref="H18:I18" xr:uid="{00000000-0002-0000-0000-000006000000}">
      <formula1>$B$100:$B$102</formula1>
    </dataValidation>
    <dataValidation type="whole" allowBlank="1" showInputMessage="1" showErrorMessage="1" sqref="AD18" xr:uid="{00000000-0002-0000-0000-000007000000}">
      <formula1>3</formula1>
      <formula2>12</formula2>
    </dataValidation>
    <dataValidation type="list" allowBlank="1" showInputMessage="1" showErrorMessage="1" sqref="B9:E9" xr:uid="{00000000-0002-0000-0000-000008000000}">
      <formula1>$B$96:$B$98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1" fitToHeight="0" orientation="portrait" r:id="rId1"/>
  <rowBreaks count="1" manualBreakCount="1">
    <brk id="45" max="3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中小C</vt:lpstr>
      <vt:lpstr>中小C!Print_Area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齊藤＿遼</dc:creator>
  <cp:lastModifiedBy>Administrator</cp:lastModifiedBy>
  <cp:lastPrinted>2022-03-03T02:55:11Z</cp:lastPrinted>
  <dcterms:created xsi:type="dcterms:W3CDTF">2022-02-03T13:39:36Z</dcterms:created>
  <dcterms:modified xsi:type="dcterms:W3CDTF">2022-03-03T02:55:16Z</dcterms:modified>
</cp:coreProperties>
</file>